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ija\Desktop\ROKOVNIK - 10.10.2017\Nabava\XX Plan nabave\Plan nabave\2017\"/>
    </mc:Choice>
  </mc:AlternateContent>
  <bookViews>
    <workbookView xWindow="0" yWindow="120" windowWidth="19140" windowHeight="94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39" i="1" l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 l="1"/>
  <c r="G132" i="1" s="1"/>
  <c r="F131" i="1" l="1"/>
  <c r="G131" i="1" s="1"/>
  <c r="I29" i="1" l="1"/>
  <c r="H29" i="1"/>
  <c r="F8" i="1"/>
  <c r="G8" i="1" s="1"/>
  <c r="F9" i="1"/>
  <c r="G9" i="1" s="1"/>
  <c r="F10" i="1"/>
  <c r="G10" i="1" s="1"/>
  <c r="E145" i="1" l="1"/>
  <c r="G148" i="1" l="1"/>
  <c r="D147" i="1"/>
  <c r="E140" i="1"/>
  <c r="G146" i="1"/>
  <c r="F130" i="1"/>
  <c r="G130" i="1" s="1"/>
  <c r="E148" i="1"/>
  <c r="E147" i="1"/>
  <c r="E146" i="1"/>
  <c r="E144" i="1"/>
  <c r="E143" i="1"/>
  <c r="F129" i="1"/>
  <c r="G129" i="1" s="1"/>
  <c r="F128" i="1"/>
  <c r="G128" i="1" s="1"/>
  <c r="F127" i="1"/>
  <c r="G127" i="1" s="1"/>
  <c r="F126" i="1"/>
  <c r="G126" i="1" s="1"/>
  <c r="F125" i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F100" i="1"/>
  <c r="G100" i="1" s="1"/>
  <c r="G147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G125" i="1"/>
  <c r="G117" i="1"/>
  <c r="G109" i="1"/>
  <c r="G101" i="1"/>
  <c r="G93" i="1"/>
  <c r="G85" i="1"/>
  <c r="G77" i="1"/>
  <c r="G21" i="1"/>
  <c r="G13" i="1"/>
  <c r="E149" i="1" l="1"/>
  <c r="F140" i="1"/>
  <c r="D146" i="1"/>
  <c r="F146" i="1" s="1"/>
  <c r="D145" i="1"/>
  <c r="F145" i="1" s="1"/>
  <c r="D140" i="1" l="1"/>
  <c r="D143" i="1"/>
  <c r="F143" i="1" s="1"/>
  <c r="D144" i="1"/>
  <c r="F144" i="1" s="1"/>
  <c r="D148" i="1"/>
  <c r="F148" i="1" s="1"/>
  <c r="F147" i="1"/>
  <c r="F149" i="1" l="1"/>
  <c r="G140" i="1" l="1"/>
  <c r="G143" i="1"/>
  <c r="G145" i="1"/>
  <c r="G144" i="1"/>
  <c r="D149" i="1"/>
  <c r="G149" i="1" l="1"/>
</calcChain>
</file>

<file path=xl/sharedStrings.xml><?xml version="1.0" encoding="utf-8"?>
<sst xmlns="http://schemas.openxmlformats.org/spreadsheetml/2006/main" count="695" uniqueCount="338">
  <si>
    <t>Naziv predmeta nabave</t>
  </si>
  <si>
    <t>Red. Br.</t>
  </si>
  <si>
    <t>Procijenjena vrijednost                    nabave</t>
  </si>
  <si>
    <t>planirana vrijednost nabave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</si>
  <si>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</si>
  <si>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</si>
  <si>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</si>
  <si>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</si>
  <si>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</si>
  <si>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</si>
  <si>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</si>
  <si>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</si>
  <si>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</si>
  <si>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</si>
  <si>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</si>
  <si>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</si>
  <si>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</si>
  <si>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</si>
  <si>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</si>
  <si>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</si>
  <si>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</si>
  <si>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</si>
  <si>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</si>
  <si>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</si>
  <si>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</si>
  <si>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</si>
  <si>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</si>
  <si>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</si>
  <si>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</si>
  <si>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</si>
  <si>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</si>
  <si>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Betoni</t>
  </si>
  <si>
    <t xml:space="preserve">Boje </t>
  </si>
  <si>
    <t>Sredstva za čišćenje</t>
  </si>
  <si>
    <t>Građevinski materijal</t>
  </si>
  <si>
    <t>Gume za vozila – autogume</t>
  </si>
  <si>
    <t>Gume za vozila – protektirane</t>
  </si>
  <si>
    <t>Kamen za popločivanje</t>
  </si>
  <si>
    <t>Proizvodi od betona</t>
  </si>
  <si>
    <t>Proizvodi od željeza i čelika</t>
  </si>
  <si>
    <t>Šljunak pijesak</t>
  </si>
  <si>
    <t>Ulja i sredstva za podmazivanje</t>
  </si>
  <si>
    <t>Vreće i vrećice za otpatke</t>
  </si>
  <si>
    <t>Zaštitna i sigurnosna odjeća</t>
  </si>
  <si>
    <t>Zaštitna obuća</t>
  </si>
  <si>
    <t>Živo bilje, lukovice, gomolji</t>
  </si>
  <si>
    <t>Iznajmljivanje strojeva i opreme</t>
  </si>
  <si>
    <t>Elektroinstalaterski radovi</t>
  </si>
  <si>
    <t>Popravak vodovodnih instalacija</t>
  </si>
  <si>
    <t>Geodetske usluge</t>
  </si>
  <si>
    <t>Osiguravateljske usluge</t>
  </si>
  <si>
    <t>Poštanske i kurirske usluge</t>
  </si>
  <si>
    <t>28.</t>
  </si>
  <si>
    <t>Revizijske usluge</t>
  </si>
  <si>
    <t>29.</t>
  </si>
  <si>
    <t>Usluge deratizacije</t>
  </si>
  <si>
    <t>30.</t>
  </si>
  <si>
    <t>31.</t>
  </si>
  <si>
    <t>32.</t>
  </si>
  <si>
    <t>33.</t>
  </si>
  <si>
    <t>34.</t>
  </si>
  <si>
    <t>Usl. obrade otpada – otpadno staklo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</si>
  <si>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</si>
  <si>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</si>
  <si>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</si>
  <si>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</si>
  <si>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</si>
  <si>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</si>
  <si>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</si>
  <si>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</si>
  <si>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</si>
  <si>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Usluga vuče vozila</t>
  </si>
  <si>
    <t>44.</t>
  </si>
  <si>
    <t>Usl. eko-inžinjeringa</t>
  </si>
  <si>
    <t>45.</t>
  </si>
  <si>
    <t>Voda za piće – flaširana</t>
  </si>
  <si>
    <t>46.</t>
  </si>
  <si>
    <t>Vulkanizerske usluge</t>
  </si>
  <si>
    <t>47.</t>
  </si>
  <si>
    <t>Servis i ovjera vaga</t>
  </si>
  <si>
    <t>48.</t>
  </si>
  <si>
    <t>Javnobilježničke usluge</t>
  </si>
  <si>
    <t>49.</t>
  </si>
  <si>
    <t>51.</t>
  </si>
  <si>
    <t>52.</t>
  </si>
  <si>
    <t>Mobilna telefonija</t>
  </si>
  <si>
    <t>53.</t>
  </si>
  <si>
    <t>54.</t>
  </si>
  <si>
    <t>55.</t>
  </si>
  <si>
    <t>56.</t>
  </si>
  <si>
    <t>Usluga certifikacije ISO i OHSAS</t>
  </si>
  <si>
    <t>57.</t>
  </si>
  <si>
    <t>58.</t>
  </si>
  <si>
    <t>59.</t>
  </si>
  <si>
    <t>Opskrba plinom</t>
  </si>
  <si>
    <t>60.</t>
  </si>
  <si>
    <t>65.</t>
  </si>
  <si>
    <t>66.</t>
  </si>
  <si>
    <t>68.</t>
  </si>
  <si>
    <t>69.</t>
  </si>
  <si>
    <t>70.</t>
  </si>
  <si>
    <t>71.</t>
  </si>
  <si>
    <t>72.</t>
  </si>
  <si>
    <t>78.</t>
  </si>
  <si>
    <t>79.</t>
  </si>
  <si>
    <t>80.</t>
  </si>
  <si>
    <t>Lap top</t>
  </si>
  <si>
    <t>pisači</t>
  </si>
  <si>
    <t>Uredski namještaj</t>
  </si>
  <si>
    <t>92.</t>
  </si>
  <si>
    <t>poslovanje</t>
  </si>
  <si>
    <t>Sredstva sanacije</t>
  </si>
  <si>
    <t>Amortizacija</t>
  </si>
  <si>
    <t>UKUPNO</t>
  </si>
  <si>
    <t>Poslovanje</t>
  </si>
  <si>
    <t>Amortizacija + kredit</t>
  </si>
  <si>
    <t xml:space="preserve">Izradio: </t>
  </si>
  <si>
    <t>Matija Mađar, dipl.oec.</t>
  </si>
  <si>
    <t>Kredit</t>
  </si>
  <si>
    <t>voda iz vodovoda</t>
  </si>
  <si>
    <t>Ev. Broj nabave</t>
  </si>
  <si>
    <t>Vrsta postupka</t>
  </si>
  <si>
    <t>Vrsta ugovora</t>
  </si>
  <si>
    <t>Planirani početak postupka</t>
  </si>
  <si>
    <t>Planirano trajanje ugovora</t>
  </si>
  <si>
    <t>Pozicija financijskog plana</t>
  </si>
  <si>
    <t>Otvoreni postupak</t>
  </si>
  <si>
    <t>Okvirni sporazum</t>
  </si>
  <si>
    <t>Ugovor o JN</t>
  </si>
  <si>
    <t>Odobrio:</t>
  </si>
  <si>
    <t>Snježana Tkalčec Avirović, mag.iur</t>
  </si>
  <si>
    <t>Bravarske usluge</t>
  </si>
  <si>
    <t>Promidžba</t>
  </si>
  <si>
    <t xml:space="preserve"> </t>
  </si>
  <si>
    <t>Drveće</t>
  </si>
  <si>
    <t>Rasadničarski proizvodi</t>
  </si>
  <si>
    <t>Biorazgradive vreće za biorazgradivi otpad</t>
  </si>
  <si>
    <t>Isporuka električne energije - opskrba</t>
  </si>
  <si>
    <t>Isporuka električne energije  - distribucija</t>
  </si>
  <si>
    <t>Usluga ispitivanja kakvoće zraka</t>
  </si>
  <si>
    <t>Karte za parkiranje</t>
  </si>
  <si>
    <t>Usluga nadzora i zaštite</t>
  </si>
  <si>
    <t>Naftni proizvodi - gorivo</t>
  </si>
  <si>
    <t>Usluga obrade otpada – drobljenje granja, madraca i namještaja</t>
  </si>
  <si>
    <t>Održavanje programa – groblja</t>
  </si>
  <si>
    <t>Održavanje programa - parkiranja</t>
  </si>
  <si>
    <t>Održavanja programa - računovodstva</t>
  </si>
  <si>
    <t>Održavanje strojeva za izdavanje parkirnih karata</t>
  </si>
  <si>
    <t>Usluga popravka električnih strojeva</t>
  </si>
  <si>
    <t>Usluga popravka elektropokretača</t>
  </si>
  <si>
    <t>Popravak i instalacija centralnog grijanja</t>
  </si>
  <si>
    <t>Usluga praćenja onečišćenja okoliša</t>
  </si>
  <si>
    <t>Usuga prijevoza kontejnerskim vozilom</t>
  </si>
  <si>
    <t>Rezervni dijelovi za kosilice - tekuće održavanje</t>
  </si>
  <si>
    <t>Rezervni dijelovi za motorna vozila - tekuće održavanje</t>
  </si>
  <si>
    <t>Tiskani materijal</t>
  </si>
  <si>
    <t>Ukrasno bilje</t>
  </si>
  <si>
    <t xml:space="preserve">Uredski materijal </t>
  </si>
  <si>
    <t>MV 2</t>
  </si>
  <si>
    <t>Usl. obrade otpada- drobljenje građevinskog  materijala</t>
  </si>
  <si>
    <t>50.</t>
  </si>
  <si>
    <t>Sitni alati 12, 195 , 18</t>
  </si>
  <si>
    <t>VV 1</t>
  </si>
  <si>
    <t>Velika vrijednost</t>
  </si>
  <si>
    <t>Vlastiti rad</t>
  </si>
  <si>
    <t>zbrinjavanje tonera i cartridgea</t>
  </si>
  <si>
    <t>Usluge savjetovanja za ISO i OHSAS</t>
  </si>
  <si>
    <t>2 godine</t>
  </si>
  <si>
    <t>4 godine</t>
  </si>
  <si>
    <t>Održavanje programa - praćenje vozila</t>
  </si>
  <si>
    <t>usluga tekućeg održavanja strojeva</t>
  </si>
  <si>
    <t>usluga tekućeg održavanja vozila</t>
  </si>
  <si>
    <t>usluga tekućeg održavanja elektroničke opreme</t>
  </si>
  <si>
    <t>usluga tekućeg održavanja građevinskih objekata</t>
  </si>
  <si>
    <t>usluga tekuće zaštite na radu</t>
  </si>
  <si>
    <t>pogrebna oprema za daljnju prodaju</t>
  </si>
  <si>
    <t>rezano cvijeće za daljnju prodaju</t>
  </si>
  <si>
    <t>osobna računala</t>
  </si>
  <si>
    <t>Potrošni materijali za dezinfekciju</t>
  </si>
  <si>
    <t>Potrošni materijali za trimere i kosilice</t>
  </si>
  <si>
    <t>Potrošni materijali i sredstva za proizvodnju bilja</t>
  </si>
  <si>
    <t>Potrošni materijali za zaštitu bilja</t>
  </si>
  <si>
    <t>potrošni materijali - zemlja za dohranu bilja</t>
  </si>
  <si>
    <t>61.</t>
  </si>
  <si>
    <t>62.</t>
  </si>
  <si>
    <t>63.</t>
  </si>
  <si>
    <t>64.</t>
  </si>
  <si>
    <t>67.</t>
  </si>
  <si>
    <t>73.</t>
  </si>
  <si>
    <t>74.</t>
  </si>
  <si>
    <t>75.</t>
  </si>
  <si>
    <t>84.</t>
  </si>
  <si>
    <t>85.</t>
  </si>
  <si>
    <t>86.</t>
  </si>
  <si>
    <t>87.</t>
  </si>
  <si>
    <t>88.</t>
  </si>
  <si>
    <t>89.</t>
  </si>
  <si>
    <t>90.</t>
  </si>
  <si>
    <t>91.</t>
  </si>
  <si>
    <t>93.</t>
  </si>
  <si>
    <t>95.</t>
  </si>
  <si>
    <t>117.</t>
  </si>
  <si>
    <t>Amortizacija slijedećih godina</t>
  </si>
  <si>
    <t>118.</t>
  </si>
  <si>
    <t>1. godina</t>
  </si>
  <si>
    <t>zbrinjavanje  bio otpada</t>
  </si>
  <si>
    <t>zbrinjavanje otpadne plastike</t>
  </si>
  <si>
    <t>M parking usluga</t>
  </si>
  <si>
    <t>tekuće održavanje i popravak hidrauličnih sklopova</t>
  </si>
  <si>
    <t>registracija i tehnički pregledi vozila</t>
  </si>
  <si>
    <t>bankarske usluge, naknade za platni promet</t>
  </si>
  <si>
    <t>kosilica mala samohodna 12</t>
  </si>
  <si>
    <t>prikolica za prijevoz radnih strojeva -195</t>
  </si>
  <si>
    <t>kanalska dizalica 10 t - 195</t>
  </si>
  <si>
    <t>Bagatelna</t>
  </si>
  <si>
    <t>Štampanje uplatnica</t>
  </si>
  <si>
    <t>76.</t>
  </si>
  <si>
    <t>77.</t>
  </si>
  <si>
    <t>81.</t>
  </si>
  <si>
    <t>82.</t>
  </si>
  <si>
    <t>83.</t>
  </si>
  <si>
    <t>94.</t>
  </si>
  <si>
    <t>MV 6</t>
  </si>
  <si>
    <t>MV 7</t>
  </si>
  <si>
    <t>96.</t>
  </si>
  <si>
    <t>video nadzor za reciklažno dvorište 11</t>
  </si>
  <si>
    <t>novo grobno polje na groblju Ivanovec - 12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</si>
  <si>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</si>
  <si>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</si>
  <si>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</si>
  <si>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</si>
  <si>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</si>
  <si>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</si>
  <si>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</si>
  <si>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</si>
  <si>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</si>
  <si>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</si>
  <si>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</si>
  <si>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</si>
  <si>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</si>
  <si>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112.</t>
  </si>
  <si>
    <t>113.</t>
  </si>
  <si>
    <t>114.</t>
  </si>
  <si>
    <t>116.</t>
  </si>
  <si>
    <t>119.</t>
  </si>
  <si>
    <t>121.</t>
  </si>
  <si>
    <t>Bagatelna - više medija</t>
  </si>
  <si>
    <t>Okvirni sp. do 12.07.2014. - Mala vrijednost</t>
  </si>
  <si>
    <t>05.2016.-04.2017.</t>
  </si>
  <si>
    <t>1 godina</t>
  </si>
  <si>
    <t xml:space="preserve">Mala nabava - Okvirni sporazum  do 31.03.2017. </t>
  </si>
  <si>
    <t>MV 1</t>
  </si>
  <si>
    <t>GzGOsK II - V Faza</t>
  </si>
  <si>
    <t>novo grobno polje  Čakovec- 12</t>
  </si>
  <si>
    <t>110.</t>
  </si>
  <si>
    <t>111.</t>
  </si>
  <si>
    <t>115.</t>
  </si>
  <si>
    <t>120.</t>
  </si>
  <si>
    <t>122.</t>
  </si>
  <si>
    <t>123.</t>
  </si>
  <si>
    <t>MV 4</t>
  </si>
  <si>
    <t>MV 5</t>
  </si>
  <si>
    <t>03.2016.</t>
  </si>
  <si>
    <t>124.</t>
  </si>
  <si>
    <t>novo grobno polje na groblju Šandorovec - 12</t>
  </si>
  <si>
    <t>GKP ČAKOM d.o.o.</t>
  </si>
  <si>
    <t>Mihovljanska 10</t>
  </si>
  <si>
    <t>povećanje/                       smanjenje</t>
  </si>
  <si>
    <t>izmjenjena procjenjena vrijednost</t>
  </si>
  <si>
    <t>Napomena</t>
  </si>
  <si>
    <t xml:space="preserve">MV 3 </t>
  </si>
  <si>
    <t>telefonska usluga - fiksna telefonija</t>
  </si>
  <si>
    <t>Najam platforme za rad na visini</t>
  </si>
  <si>
    <t>Usluga prijevoza kamionom navlakačem (za rolkontejnere)</t>
  </si>
  <si>
    <t>Usluga prijevoza kaminom smećarom (za spremnike 120 -  360 litara i 660 - 1.100 litara)</t>
  </si>
  <si>
    <t>Drobljeni, reciklirani, građevinski materijal</t>
  </si>
  <si>
    <t>Zbrinavanje lampaša</t>
  </si>
  <si>
    <t>PE spremnici za otpad zapremine 120 lit.</t>
  </si>
  <si>
    <t>Uređaj za praćenje vozila kao „SkyTrack Mobile 5 Eagle (STM-5E)“ – 10 kom</t>
  </si>
  <si>
    <t>unutarnje uređenje pogrebnog vozila 12</t>
  </si>
  <si>
    <t>uređaji za naplatu najma na tržnici 2 kom - 14</t>
  </si>
  <si>
    <t xml:space="preserve">Kontejneri za mliječnu  tržnicu u  Čakovcu - 14 </t>
  </si>
  <si>
    <t>osobno vozilo - 16</t>
  </si>
  <si>
    <t>ueđaji za kontrolu parkiranja 8 komada</t>
  </si>
  <si>
    <t>uređaj za naplatu parkiranja 4 komada -16</t>
  </si>
  <si>
    <t>Motorne pile - 2 komada  - 18</t>
  </si>
  <si>
    <t>Šišač na nit - 3 komada - 18</t>
  </si>
  <si>
    <t>Samohodna traktorska kosilica - 18</t>
  </si>
  <si>
    <t>Motorni puhač – 2 komada</t>
  </si>
  <si>
    <t>Prozračivač travnjaka -18</t>
  </si>
  <si>
    <t>Trokolice – 2 komada -18</t>
  </si>
  <si>
    <t>Kontejner za skladištenje uređaja, alata i pesticida (sa dvije prostorije) - 18</t>
  </si>
  <si>
    <t>Dvoosovinska prikolica sa ugrađenom utovarnom rampom na zadnjoj stranici za prijevoz radnih strojeva (tovarni prostor 3500mm x 2000mm) - 18</t>
  </si>
  <si>
    <t>Rekonstrukcija i adaptacija bivše trgovine cvijeća "Fijolica" u centar za korisnike</t>
  </si>
  <si>
    <t>Kredit za financiranje rekonstrukcije i adaptaciju centra za korisnike 420.000,00 kn</t>
  </si>
  <si>
    <r>
      <t>Komunalno vozilo – furgon, kategorija vozila N1, nulte emisije CO</t>
    </r>
    <r>
      <rPr>
        <vertAlign val="subscript"/>
        <sz val="9"/>
        <rFont val="Times New Roman"/>
        <family val="1"/>
        <charset val="238"/>
      </rPr>
      <t xml:space="preserve">2  </t>
    </r>
    <r>
      <rPr>
        <sz val="9"/>
        <rFont val="Times New Roman"/>
        <family val="1"/>
        <charset val="238"/>
      </rPr>
      <t>tijekom rada</t>
    </r>
  </si>
  <si>
    <r>
      <t>Komunalno vozilo, kategorija vozila N7, nulte emisije CO</t>
    </r>
    <r>
      <rPr>
        <vertAlign val="subscript"/>
        <sz val="9"/>
        <rFont val="Times New Roman"/>
        <family val="1"/>
        <charset val="238"/>
      </rPr>
      <t xml:space="preserve">2 </t>
    </r>
    <r>
      <rPr>
        <sz val="9"/>
        <rFont val="Times New Roman"/>
        <family val="1"/>
        <charset val="238"/>
      </rPr>
      <t>tijekom rada</t>
    </r>
  </si>
  <si>
    <r>
      <t>Kontejneri 5- 7 m</t>
    </r>
    <r>
      <rPr>
        <sz val="9"/>
        <rFont val="Calibri"/>
        <family val="2"/>
        <charset val="238"/>
      </rPr>
      <t>³ - 11</t>
    </r>
  </si>
  <si>
    <t>06.2017.</t>
  </si>
  <si>
    <t>07.2017.</t>
  </si>
  <si>
    <t>Bagatelna ugovoreno do 03.2018.</t>
  </si>
  <si>
    <t>12.2016.</t>
  </si>
  <si>
    <t>01.2017.</t>
  </si>
  <si>
    <t>02.2017.</t>
  </si>
  <si>
    <t>Bagatelna ugovorena do 31.03.2017.</t>
  </si>
  <si>
    <t>Mala nabava - Ugovoreno do 31.01.2017.</t>
  </si>
  <si>
    <t>Bagatelna ugovoreno do 31.03.2017.</t>
  </si>
  <si>
    <t>Ugovor traje do 30.04.2017.- Velika vrijednost</t>
  </si>
  <si>
    <t>u postupku ugovaranja</t>
  </si>
  <si>
    <t>Okvirni sporazum do 31.08.2020. - Velika vrijednost</t>
  </si>
  <si>
    <t>Okvirni sporazum do 30.11.2017. - Mala vrijednost</t>
  </si>
  <si>
    <t>Mala vrijednost - Okvirni sporazum do 31.08.2017.</t>
  </si>
  <si>
    <t>Okvirni sporazum do 31.01.2017. - Mala vrijednost</t>
  </si>
  <si>
    <t>okvirni sp. do 30.06.2018. Velika vrijednost</t>
  </si>
  <si>
    <t>03.2017.</t>
  </si>
  <si>
    <t>11.2017.</t>
  </si>
  <si>
    <t>Bagatelna važi do 31.12.2017.</t>
  </si>
  <si>
    <t>Okvirni sporazum do 30.04.2017. Mala vrijednost</t>
  </si>
  <si>
    <t xml:space="preserve">Mala vrijednost </t>
  </si>
  <si>
    <t>125.</t>
  </si>
  <si>
    <t>Projektiranje kazete za azbest u sklopu odlagališta za neopasni otpad Totovec</t>
  </si>
  <si>
    <t>126.</t>
  </si>
  <si>
    <t>127.</t>
  </si>
  <si>
    <t>128.</t>
  </si>
  <si>
    <t>129.</t>
  </si>
  <si>
    <t>130.</t>
  </si>
  <si>
    <t>131.</t>
  </si>
  <si>
    <t>132.</t>
  </si>
  <si>
    <t>Održavanje interne prometnice I faza 11 naknadni radovi</t>
  </si>
  <si>
    <t>Naftni proizvodi - gorivo sa dostavom</t>
  </si>
  <si>
    <t xml:space="preserve">čišćenje prostorija </t>
  </si>
  <si>
    <t>projektiranje upravne zgrade i zgrade čistoće</t>
  </si>
  <si>
    <t>telefonska centrala</t>
  </si>
  <si>
    <t>grebač panjeva</t>
  </si>
  <si>
    <t>opremanje centra za korisnike</t>
  </si>
  <si>
    <t>Mihovljan, 08.12.2017.</t>
  </si>
  <si>
    <t xml:space="preserve"> 3. IZMJENA  I DOPUNA PLANA NABAVE ROBA, USLUGA I RADOVA ZA 2017. GODINU</t>
  </si>
  <si>
    <r>
      <t>Preskontejner 20 m</t>
    </r>
    <r>
      <rPr>
        <b/>
        <sz val="9"/>
        <rFont val="Calibri"/>
        <family val="2"/>
        <charset val="238"/>
      </rPr>
      <t>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</si>
</sst>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Calibri"/>
      <family val="2"/>
      <charset val="238"/>
    </font>
    <font>
      <b/>
      <sz val="9"/>
      <color rgb="FF000000"/>
      <name val="Times New Roman"/>
      <family val="1"/>
      <charset val="238"/>
    </font>
    <font>
      <vertAlign val="subscript"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0" xfId="0" applyFont="1"/>
    <xf numFmtId="4" fontId="3" fillId="0" borderId="3" xfId="0" applyNumberFormat="1" applyFont="1" applyBorder="1"/>
    <xf numFmtId="4" fontId="3" fillId="0" borderId="1" xfId="0" applyNumberFormat="1" applyFont="1" applyBorder="1"/>
    <xf numFmtId="4" fontId="5" fillId="0" borderId="8" xfId="0" applyNumberFormat="1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4" fontId="5" fillId="0" borderId="9" xfId="0" applyNumberFormat="1" applyFont="1" applyBorder="1"/>
    <xf numFmtId="0" fontId="3" fillId="0" borderId="10" xfId="0" applyFont="1" applyBorder="1" applyAlignment="1">
      <alignment vertical="top" wrapText="1"/>
    </xf>
    <xf numFmtId="2" fontId="2" fillId="0" borderId="0" xfId="0" applyNumberFormat="1" applyFont="1"/>
    <xf numFmtId="2" fontId="1" fillId="0" borderId="0" xfId="0" applyNumberFormat="1" applyFont="1"/>
    <xf numFmtId="2" fontId="2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vertical="top" wrapText="1"/>
    </xf>
    <xf numFmtId="2" fontId="0" fillId="0" borderId="0" xfId="0" applyNumberFormat="1"/>
    <xf numFmtId="2" fontId="3" fillId="0" borderId="2" xfId="0" applyNumberFormat="1" applyFont="1" applyBorder="1" applyAlignment="1">
      <alignment vertical="top" wrapText="1"/>
    </xf>
    <xf numFmtId="2" fontId="3" fillId="0" borderId="11" xfId="0" applyNumberFormat="1" applyFont="1" applyBorder="1" applyAlignment="1">
      <alignment vertical="top" wrapText="1"/>
    </xf>
    <xf numFmtId="4" fontId="3" fillId="0" borderId="0" xfId="0" applyNumberFormat="1" applyFont="1" applyBorder="1"/>
    <xf numFmtId="4" fontId="5" fillId="0" borderId="0" xfId="0" applyNumberFormat="1" applyFont="1" applyBorder="1"/>
    <xf numFmtId="0" fontId="3" fillId="0" borderId="12" xfId="0" applyFont="1" applyBorder="1"/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0" fontId="6" fillId="0" borderId="13" xfId="0" applyFont="1" applyBorder="1" applyAlignment="1">
      <alignment vertical="top" wrapText="1"/>
    </xf>
    <xf numFmtId="0" fontId="1" fillId="0" borderId="0" xfId="0" applyFont="1"/>
    <xf numFmtId="0" fontId="4" fillId="0" borderId="8" xfId="0" applyFont="1" applyBorder="1" applyAlignment="1"/>
    <xf numFmtId="0" fontId="3" fillId="0" borderId="14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2" fontId="7" fillId="0" borderId="0" xfId="0" applyNumberFormat="1" applyFont="1"/>
    <xf numFmtId="0" fontId="7" fillId="0" borderId="0" xfId="0" applyFont="1" applyBorder="1"/>
    <xf numFmtId="0" fontId="3" fillId="0" borderId="13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" fontId="5" fillId="0" borderId="12" xfId="0" applyNumberFormat="1" applyFont="1" applyBorder="1"/>
    <xf numFmtId="0" fontId="4" fillId="0" borderId="8" xfId="0" applyFont="1" applyBorder="1" applyAlignment="1"/>
    <xf numFmtId="0" fontId="4" fillId="0" borderId="8" xfId="0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2" fontId="7" fillId="0" borderId="15" xfId="0" applyNumberFormat="1" applyFont="1" applyBorder="1"/>
    <xf numFmtId="0" fontId="7" fillId="0" borderId="7" xfId="0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6" fillId="0" borderId="18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2" fontId="9" fillId="0" borderId="5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9" fillId="0" borderId="13" xfId="0" applyFont="1" applyBorder="1" applyAlignment="1">
      <alignment vertical="top" wrapText="1"/>
    </xf>
    <xf numFmtId="0" fontId="10" fillId="0" borderId="0" xfId="0" applyFont="1"/>
    <xf numFmtId="164" fontId="9" fillId="0" borderId="5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16" xfId="0" applyNumberFormat="1" applyFont="1" applyBorder="1"/>
    <xf numFmtId="0" fontId="3" fillId="0" borderId="3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/>
    <xf numFmtId="4" fontId="5" fillId="0" borderId="16" xfId="0" applyNumberFormat="1" applyFont="1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15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0"/>
  <sheetViews>
    <sheetView tabSelected="1" topLeftCell="A94" workbookViewId="0">
      <selection activeCell="P101" sqref="P101"/>
    </sheetView>
  </sheetViews>
  <sheetFormatPr defaultRowHeight="15" x14ac:dyDescent="0.25"/>
  <cols>
    <col min="1" max="1" width="4.42578125" style="17" customWidth="1"/>
    <col min="2" max="2" width="27.7109375" customWidth="1"/>
    <col min="3" max="3" width="6.5703125" customWidth="1"/>
    <col min="4" max="7" width="10.7109375" customWidth="1"/>
    <col min="8" max="8" width="8.42578125" customWidth="1"/>
    <col min="9" max="9" width="7.7109375" customWidth="1"/>
    <col min="10" max="12" width="11.42578125" customWidth="1"/>
    <col min="13" max="13" width="20.28515625" customWidth="1"/>
  </cols>
  <sheetData>
    <row r="1" spans="1:13" ht="15.75" x14ac:dyDescent="0.25">
      <c r="A1" s="13" t="s">
        <v>265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 x14ac:dyDescent="0.25">
      <c r="A2" s="14" t="s">
        <v>266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 x14ac:dyDescent="0.25">
      <c r="A3" s="82" t="s">
        <v>335</v>
      </c>
      <c r="B3" s="83"/>
      <c r="C3" s="30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x14ac:dyDescent="0.25">
      <c r="A4" s="14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8.75" x14ac:dyDescent="0.3">
      <c r="A5" s="15"/>
      <c r="B5" s="80" t="s">
        <v>336</v>
      </c>
      <c r="C5" s="80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ht="16.5" thickBot="1" x14ac:dyDescent="0.3">
      <c r="A6" s="14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ht="36.75" thickTop="1" x14ac:dyDescent="0.25">
      <c r="A7" s="73" t="s">
        <v>1</v>
      </c>
      <c r="B7" s="74" t="s">
        <v>0</v>
      </c>
      <c r="C7" s="66" t="s">
        <v>120</v>
      </c>
      <c r="D7" s="64" t="s">
        <v>2</v>
      </c>
      <c r="E7" s="65" t="s">
        <v>267</v>
      </c>
      <c r="F7" s="65" t="s">
        <v>268</v>
      </c>
      <c r="G7" s="67" t="s">
        <v>3</v>
      </c>
      <c r="H7" s="67" t="s">
        <v>121</v>
      </c>
      <c r="I7" s="67" t="s">
        <v>122</v>
      </c>
      <c r="J7" s="67" t="s">
        <v>125</v>
      </c>
      <c r="K7" s="67" t="s">
        <v>123</v>
      </c>
      <c r="L7" s="67" t="s">
        <v>124</v>
      </c>
      <c r="M7" s="68" t="s">
        <v>269</v>
      </c>
    </row>
    <row r="8" spans="1:13" ht="14.45" customHeight="1" x14ac:dyDescent="0.25">
      <c r="A8" s="44" t="s">
        <v>4</v>
      </c>
      <c r="B8" s="1" t="s">
        <v>31</v>
      </c>
      <c r="C8" s="34"/>
      <c r="D8" s="24">
        <v>40000</v>
      </c>
      <c r="E8" s="24"/>
      <c r="F8" s="24">
        <f>SUM(D8+E8)</f>
        <v>40000</v>
      </c>
      <c r="G8" s="37">
        <f>PRODUCT(F8)*1.25</f>
        <v>50000</v>
      </c>
      <c r="H8" s="23"/>
      <c r="I8" s="38"/>
      <c r="J8" s="23" t="s">
        <v>110</v>
      </c>
      <c r="K8" s="34" t="s">
        <v>298</v>
      </c>
      <c r="L8" s="38"/>
      <c r="M8" s="25" t="s">
        <v>214</v>
      </c>
    </row>
    <row r="9" spans="1:13" ht="24.6" customHeight="1" x14ac:dyDescent="0.25">
      <c r="A9" s="16" t="s">
        <v>5</v>
      </c>
      <c r="B9" s="1" t="s">
        <v>136</v>
      </c>
      <c r="C9" s="34"/>
      <c r="D9" s="24">
        <v>20000</v>
      </c>
      <c r="E9" s="24"/>
      <c r="F9" s="24">
        <f t="shared" ref="F9:F72" si="0">SUM(D9+E9)</f>
        <v>20000</v>
      </c>
      <c r="G9" s="37">
        <f t="shared" ref="G9:G72" si="1">PRODUCT(F9)*1.25</f>
        <v>25000</v>
      </c>
      <c r="H9" s="23"/>
      <c r="I9" s="38"/>
      <c r="J9" s="23" t="s">
        <v>110</v>
      </c>
      <c r="K9" s="34"/>
      <c r="L9" s="34"/>
      <c r="M9" s="25" t="s">
        <v>214</v>
      </c>
    </row>
    <row r="10" spans="1:13" ht="14.45" customHeight="1" x14ac:dyDescent="0.25">
      <c r="A10" s="44" t="s">
        <v>6</v>
      </c>
      <c r="B10" s="1" t="s">
        <v>32</v>
      </c>
      <c r="C10" s="34"/>
      <c r="D10" s="24">
        <v>60000</v>
      </c>
      <c r="E10" s="24"/>
      <c r="F10" s="24">
        <f t="shared" si="0"/>
        <v>60000</v>
      </c>
      <c r="G10" s="37">
        <f t="shared" si="1"/>
        <v>75000</v>
      </c>
      <c r="H10" s="23"/>
      <c r="I10" s="38"/>
      <c r="J10" s="23" t="s">
        <v>110</v>
      </c>
      <c r="K10" s="39" t="s">
        <v>298</v>
      </c>
      <c r="L10" s="34"/>
      <c r="M10" s="25" t="s">
        <v>214</v>
      </c>
    </row>
    <row r="11" spans="1:13" ht="24.6" customHeight="1" x14ac:dyDescent="0.25">
      <c r="A11" s="16" t="s">
        <v>7</v>
      </c>
      <c r="B11" s="1" t="s">
        <v>131</v>
      </c>
      <c r="C11" s="34" t="s">
        <v>133</v>
      </c>
      <c r="D11" s="24">
        <v>100000</v>
      </c>
      <c r="E11" s="24"/>
      <c r="F11" s="24">
        <f t="shared" si="0"/>
        <v>100000</v>
      </c>
      <c r="G11" s="37">
        <f t="shared" si="1"/>
        <v>125000</v>
      </c>
      <c r="H11" s="34" t="s">
        <v>133</v>
      </c>
      <c r="I11" s="34" t="s">
        <v>133</v>
      </c>
      <c r="J11" s="23" t="s">
        <v>110</v>
      </c>
      <c r="K11" s="39" t="s">
        <v>299</v>
      </c>
      <c r="L11" s="40"/>
      <c r="M11" s="25" t="s">
        <v>214</v>
      </c>
    </row>
    <row r="12" spans="1:13" ht="24.6" customHeight="1" x14ac:dyDescent="0.25">
      <c r="A12" s="44" t="s">
        <v>8</v>
      </c>
      <c r="B12" s="1" t="s">
        <v>90</v>
      </c>
      <c r="C12" s="23"/>
      <c r="D12" s="24">
        <v>50000</v>
      </c>
      <c r="E12" s="24"/>
      <c r="F12" s="24">
        <f t="shared" si="0"/>
        <v>50000</v>
      </c>
      <c r="G12" s="37">
        <f t="shared" si="1"/>
        <v>62500</v>
      </c>
      <c r="H12" s="23"/>
      <c r="I12" s="23"/>
      <c r="J12" s="23" t="s">
        <v>110</v>
      </c>
      <c r="K12" s="23"/>
      <c r="L12" s="23"/>
      <c r="M12" s="25" t="s">
        <v>300</v>
      </c>
    </row>
    <row r="13" spans="1:13" ht="14.45" customHeight="1" x14ac:dyDescent="0.25">
      <c r="A13" s="16" t="s">
        <v>9</v>
      </c>
      <c r="B13" s="1" t="s">
        <v>55</v>
      </c>
      <c r="C13" s="34"/>
      <c r="D13" s="24">
        <v>30000</v>
      </c>
      <c r="E13" s="24"/>
      <c r="F13" s="24">
        <f t="shared" si="0"/>
        <v>30000</v>
      </c>
      <c r="G13" s="37">
        <f t="shared" si="1"/>
        <v>37500</v>
      </c>
      <c r="H13" s="38"/>
      <c r="I13" s="38"/>
      <c r="J13" s="23" t="s">
        <v>110</v>
      </c>
      <c r="K13" s="34" t="s">
        <v>298</v>
      </c>
      <c r="L13" s="34"/>
      <c r="M13" s="25" t="s">
        <v>214</v>
      </c>
    </row>
    <row r="14" spans="1:13" ht="14.45" customHeight="1" x14ac:dyDescent="0.25">
      <c r="A14" s="44" t="s">
        <v>10</v>
      </c>
      <c r="B14" s="1" t="s">
        <v>134</v>
      </c>
      <c r="C14" s="34"/>
      <c r="D14" s="24">
        <v>50000</v>
      </c>
      <c r="E14" s="24"/>
      <c r="F14" s="24">
        <f t="shared" si="0"/>
        <v>50000</v>
      </c>
      <c r="G14" s="37">
        <f t="shared" si="1"/>
        <v>62500</v>
      </c>
      <c r="H14" s="38"/>
      <c r="I14" s="38"/>
      <c r="J14" s="23" t="s">
        <v>110</v>
      </c>
      <c r="K14" s="34"/>
      <c r="L14" s="34"/>
      <c r="M14" s="25" t="s">
        <v>214</v>
      </c>
    </row>
    <row r="15" spans="1:13" ht="24.6" customHeight="1" x14ac:dyDescent="0.25">
      <c r="A15" s="16" t="s">
        <v>11</v>
      </c>
      <c r="B15" s="1" t="s">
        <v>137</v>
      </c>
      <c r="C15" s="34"/>
      <c r="D15" s="24">
        <v>140000</v>
      </c>
      <c r="E15" s="24"/>
      <c r="F15" s="24">
        <f t="shared" si="0"/>
        <v>140000</v>
      </c>
      <c r="G15" s="37">
        <f t="shared" si="1"/>
        <v>175000</v>
      </c>
      <c r="H15" s="34"/>
      <c r="I15" s="34"/>
      <c r="J15" s="23" t="s">
        <v>110</v>
      </c>
      <c r="K15" s="34" t="s">
        <v>301</v>
      </c>
      <c r="L15" s="40"/>
      <c r="M15" s="25" t="s">
        <v>214</v>
      </c>
    </row>
    <row r="16" spans="1:13" ht="14.45" customHeight="1" x14ac:dyDescent="0.25">
      <c r="A16" s="44" t="s">
        <v>12</v>
      </c>
      <c r="B16" s="1" t="s">
        <v>138</v>
      </c>
      <c r="C16" s="34"/>
      <c r="D16" s="24">
        <v>140000</v>
      </c>
      <c r="E16" s="24"/>
      <c r="F16" s="24">
        <f t="shared" si="0"/>
        <v>140000</v>
      </c>
      <c r="G16" s="37">
        <f t="shared" si="1"/>
        <v>175000</v>
      </c>
      <c r="H16" s="38"/>
      <c r="I16" s="38"/>
      <c r="J16" s="23" t="s">
        <v>110</v>
      </c>
      <c r="K16" s="34" t="s">
        <v>302</v>
      </c>
      <c r="L16" s="34"/>
      <c r="M16" s="25" t="s">
        <v>214</v>
      </c>
    </row>
    <row r="17" spans="1:13" ht="14.45" customHeight="1" x14ac:dyDescent="0.25">
      <c r="A17" s="16" t="s">
        <v>13</v>
      </c>
      <c r="B17" s="1" t="s">
        <v>47</v>
      </c>
      <c r="C17" s="34"/>
      <c r="D17" s="24">
        <v>60000</v>
      </c>
      <c r="E17" s="24"/>
      <c r="F17" s="24">
        <f t="shared" si="0"/>
        <v>60000</v>
      </c>
      <c r="G17" s="37">
        <f t="shared" si="1"/>
        <v>75000</v>
      </c>
      <c r="H17" s="38"/>
      <c r="I17" s="38"/>
      <c r="J17" s="23" t="s">
        <v>110</v>
      </c>
      <c r="K17" s="34"/>
      <c r="L17" s="34"/>
      <c r="M17" s="25" t="s">
        <v>214</v>
      </c>
    </row>
    <row r="18" spans="1:13" ht="14.45" customHeight="1" x14ac:dyDescent="0.25">
      <c r="A18" s="44" t="s">
        <v>14</v>
      </c>
      <c r="B18" s="1" t="s">
        <v>73</v>
      </c>
      <c r="C18" s="34"/>
      <c r="D18" s="24">
        <v>59400</v>
      </c>
      <c r="E18" s="24"/>
      <c r="F18" s="24">
        <f t="shared" si="0"/>
        <v>59400</v>
      </c>
      <c r="G18" s="37">
        <f t="shared" si="1"/>
        <v>74250</v>
      </c>
      <c r="H18" s="38"/>
      <c r="I18" s="38"/>
      <c r="J18" s="23" t="s">
        <v>110</v>
      </c>
      <c r="K18" s="34" t="s">
        <v>302</v>
      </c>
      <c r="L18" s="34"/>
      <c r="M18" s="25" t="s">
        <v>214</v>
      </c>
    </row>
    <row r="19" spans="1:13" ht="14.45" customHeight="1" x14ac:dyDescent="0.25">
      <c r="A19" s="16" t="s">
        <v>15</v>
      </c>
      <c r="B19" s="1" t="s">
        <v>49</v>
      </c>
      <c r="C19" s="34"/>
      <c r="D19" s="24">
        <v>60000</v>
      </c>
      <c r="E19" s="24"/>
      <c r="F19" s="24">
        <f t="shared" si="0"/>
        <v>60000</v>
      </c>
      <c r="G19" s="37">
        <f t="shared" si="1"/>
        <v>75000</v>
      </c>
      <c r="H19" s="38"/>
      <c r="I19" s="38"/>
      <c r="J19" s="23" t="s">
        <v>110</v>
      </c>
      <c r="K19" s="34"/>
      <c r="L19" s="34"/>
      <c r="M19" s="25" t="s">
        <v>214</v>
      </c>
    </row>
    <row r="20" spans="1:13" ht="14.45" customHeight="1" x14ac:dyDescent="0.25">
      <c r="A20" s="44" t="s">
        <v>16</v>
      </c>
      <c r="B20" s="1" t="s">
        <v>34</v>
      </c>
      <c r="C20" s="34"/>
      <c r="D20" s="24">
        <v>60000</v>
      </c>
      <c r="E20" s="24"/>
      <c r="F20" s="24">
        <f t="shared" si="0"/>
        <v>60000</v>
      </c>
      <c r="G20" s="37">
        <f t="shared" si="1"/>
        <v>75000</v>
      </c>
      <c r="H20" s="23"/>
      <c r="I20" s="38"/>
      <c r="J20" s="23" t="s">
        <v>110</v>
      </c>
      <c r="K20" s="34" t="s">
        <v>298</v>
      </c>
      <c r="L20" s="34"/>
      <c r="M20" s="25" t="s">
        <v>214</v>
      </c>
    </row>
    <row r="21" spans="1:13" ht="14.45" customHeight="1" x14ac:dyDescent="0.25">
      <c r="A21" s="16" t="s">
        <v>17</v>
      </c>
      <c r="B21" s="1" t="s">
        <v>35</v>
      </c>
      <c r="C21" s="34"/>
      <c r="D21" s="24">
        <v>80000</v>
      </c>
      <c r="E21" s="24"/>
      <c r="F21" s="24">
        <f t="shared" si="0"/>
        <v>80000</v>
      </c>
      <c r="G21" s="37">
        <f t="shared" si="1"/>
        <v>100000</v>
      </c>
      <c r="H21" s="23"/>
      <c r="I21" s="38"/>
      <c r="J21" s="23" t="s">
        <v>110</v>
      </c>
      <c r="K21" s="34" t="s">
        <v>298</v>
      </c>
      <c r="L21" s="34"/>
      <c r="M21" s="25" t="s">
        <v>214</v>
      </c>
    </row>
    <row r="22" spans="1:13" ht="14.45" customHeight="1" x14ac:dyDescent="0.25">
      <c r="A22" s="44" t="s">
        <v>18</v>
      </c>
      <c r="B22" s="1" t="s">
        <v>36</v>
      </c>
      <c r="C22" s="34"/>
      <c r="D22" s="24">
        <v>30000</v>
      </c>
      <c r="E22" s="24"/>
      <c r="F22" s="24">
        <f t="shared" si="0"/>
        <v>30000</v>
      </c>
      <c r="G22" s="37">
        <f t="shared" si="1"/>
        <v>37500</v>
      </c>
      <c r="H22" s="23"/>
      <c r="I22" s="38"/>
      <c r="J22" s="23" t="s">
        <v>110</v>
      </c>
      <c r="K22" s="34"/>
      <c r="L22" s="34"/>
      <c r="M22" s="25" t="s">
        <v>214</v>
      </c>
    </row>
    <row r="23" spans="1:13" ht="24.6" customHeight="1" x14ac:dyDescent="0.25">
      <c r="A23" s="16" t="s">
        <v>19</v>
      </c>
      <c r="B23" s="1" t="s">
        <v>139</v>
      </c>
      <c r="C23" s="23" t="s">
        <v>133</v>
      </c>
      <c r="D23" s="24">
        <v>199000</v>
      </c>
      <c r="E23" s="24"/>
      <c r="F23" s="24">
        <f t="shared" si="0"/>
        <v>199000</v>
      </c>
      <c r="G23" s="37">
        <f t="shared" si="1"/>
        <v>248750</v>
      </c>
      <c r="H23" s="34" t="s">
        <v>133</v>
      </c>
      <c r="I23" s="34" t="s">
        <v>133</v>
      </c>
      <c r="J23" s="23" t="s">
        <v>110</v>
      </c>
      <c r="K23" s="35" t="s">
        <v>303</v>
      </c>
      <c r="L23" s="40" t="s">
        <v>133</v>
      </c>
      <c r="M23" s="25" t="s">
        <v>304</v>
      </c>
    </row>
    <row r="24" spans="1:13" ht="24.6" customHeight="1" x14ac:dyDescent="0.25">
      <c r="A24" s="44" t="s">
        <v>20</v>
      </c>
      <c r="B24" s="1" t="s">
        <v>46</v>
      </c>
      <c r="C24" s="23"/>
      <c r="D24" s="24">
        <v>450000</v>
      </c>
      <c r="E24" s="24"/>
      <c r="F24" s="24">
        <f t="shared" si="0"/>
        <v>450000</v>
      </c>
      <c r="G24" s="37">
        <f t="shared" si="1"/>
        <v>562500</v>
      </c>
      <c r="H24" s="23"/>
      <c r="I24" s="34"/>
      <c r="J24" s="23" t="s">
        <v>110</v>
      </c>
      <c r="K24" s="35" t="s">
        <v>301</v>
      </c>
      <c r="L24" s="40"/>
      <c r="M24" s="25" t="s">
        <v>305</v>
      </c>
    </row>
    <row r="25" spans="1:13" ht="14.45" customHeight="1" x14ac:dyDescent="0.25">
      <c r="A25" s="16" t="s">
        <v>21</v>
      </c>
      <c r="B25" s="1" t="s">
        <v>81</v>
      </c>
      <c r="C25" s="23" t="s">
        <v>133</v>
      </c>
      <c r="D25" s="24">
        <v>200000</v>
      </c>
      <c r="E25" s="24"/>
      <c r="F25" s="24">
        <f t="shared" si="0"/>
        <v>200000</v>
      </c>
      <c r="G25" s="37">
        <f t="shared" si="1"/>
        <v>250000</v>
      </c>
      <c r="H25" s="34"/>
      <c r="I25" s="34"/>
      <c r="J25" s="23" t="s">
        <v>110</v>
      </c>
      <c r="K25" s="23" t="s">
        <v>133</v>
      </c>
      <c r="L25" s="23" t="s">
        <v>133</v>
      </c>
      <c r="M25" s="25" t="s">
        <v>214</v>
      </c>
    </row>
    <row r="26" spans="1:13" ht="24.6" customHeight="1" x14ac:dyDescent="0.25">
      <c r="A26" s="44" t="s">
        <v>22</v>
      </c>
      <c r="B26" s="1" t="s">
        <v>37</v>
      </c>
      <c r="C26" s="23" t="s">
        <v>133</v>
      </c>
      <c r="D26" s="24">
        <v>100000</v>
      </c>
      <c r="E26" s="24"/>
      <c r="F26" s="24">
        <f t="shared" si="0"/>
        <v>100000</v>
      </c>
      <c r="G26" s="37">
        <f t="shared" si="1"/>
        <v>125000</v>
      </c>
      <c r="H26" s="23" t="s">
        <v>133</v>
      </c>
      <c r="I26" s="23" t="s">
        <v>133</v>
      </c>
      <c r="J26" s="23" t="s">
        <v>110</v>
      </c>
      <c r="K26" s="23" t="s">
        <v>303</v>
      </c>
      <c r="L26" s="40" t="s">
        <v>204</v>
      </c>
      <c r="M26" s="25" t="s">
        <v>306</v>
      </c>
    </row>
    <row r="27" spans="1:13" ht="14.45" customHeight="1" x14ac:dyDescent="0.25">
      <c r="A27" s="16" t="s">
        <v>23</v>
      </c>
      <c r="B27" s="1" t="s">
        <v>140</v>
      </c>
      <c r="C27" s="34"/>
      <c r="D27" s="24">
        <v>40000</v>
      </c>
      <c r="E27" s="24"/>
      <c r="F27" s="24">
        <f t="shared" si="0"/>
        <v>40000</v>
      </c>
      <c r="G27" s="37">
        <f t="shared" si="1"/>
        <v>50000</v>
      </c>
      <c r="H27" s="38"/>
      <c r="I27" s="38"/>
      <c r="J27" s="23" t="s">
        <v>110</v>
      </c>
      <c r="K27" s="34" t="s">
        <v>298</v>
      </c>
      <c r="L27" s="34"/>
      <c r="M27" s="25" t="s">
        <v>214</v>
      </c>
    </row>
    <row r="28" spans="1:13" ht="14.45" customHeight="1" x14ac:dyDescent="0.25">
      <c r="A28" s="44" t="s">
        <v>24</v>
      </c>
      <c r="B28" s="1" t="s">
        <v>85</v>
      </c>
      <c r="C28" s="34"/>
      <c r="D28" s="24">
        <v>90000</v>
      </c>
      <c r="E28" s="24"/>
      <c r="F28" s="24">
        <f t="shared" si="0"/>
        <v>90000</v>
      </c>
      <c r="G28" s="37">
        <f t="shared" si="1"/>
        <v>112500</v>
      </c>
      <c r="H28" s="38"/>
      <c r="I28" s="38"/>
      <c r="J28" s="23" t="s">
        <v>110</v>
      </c>
      <c r="K28" s="34"/>
      <c r="L28" s="34"/>
      <c r="M28" s="25" t="s">
        <v>214</v>
      </c>
    </row>
    <row r="29" spans="1:13" ht="24.6" customHeight="1" x14ac:dyDescent="0.25">
      <c r="A29" s="16" t="s">
        <v>25</v>
      </c>
      <c r="B29" s="1" t="s">
        <v>141</v>
      </c>
      <c r="C29" s="34" t="s">
        <v>251</v>
      </c>
      <c r="D29" s="24">
        <v>600000</v>
      </c>
      <c r="E29" s="24"/>
      <c r="F29" s="24">
        <f t="shared" si="0"/>
        <v>600000</v>
      </c>
      <c r="G29" s="37">
        <f t="shared" si="1"/>
        <v>750000</v>
      </c>
      <c r="H29" s="34" t="str">
        <f t="shared" ref="H29:I29" si="2">H32</f>
        <v>Otvoreni postupak</v>
      </c>
      <c r="I29" s="34" t="str">
        <f t="shared" si="2"/>
        <v>Okvirni sporazum</v>
      </c>
      <c r="J29" s="23" t="s">
        <v>110</v>
      </c>
      <c r="K29" s="34" t="s">
        <v>303</v>
      </c>
      <c r="L29" s="40" t="s">
        <v>167</v>
      </c>
      <c r="M29" s="25" t="s">
        <v>250</v>
      </c>
    </row>
    <row r="30" spans="1:13" ht="24.6" customHeight="1" x14ac:dyDescent="0.25">
      <c r="A30" s="44" t="s">
        <v>26</v>
      </c>
      <c r="B30" s="1" t="s">
        <v>142</v>
      </c>
      <c r="C30" s="23" t="s">
        <v>162</v>
      </c>
      <c r="D30" s="24">
        <v>1700000</v>
      </c>
      <c r="E30" s="24"/>
      <c r="F30" s="24">
        <f t="shared" si="0"/>
        <v>1700000</v>
      </c>
      <c r="G30" s="37">
        <f t="shared" si="1"/>
        <v>2125000</v>
      </c>
      <c r="H30" s="23" t="s">
        <v>126</v>
      </c>
      <c r="I30" s="23" t="s">
        <v>128</v>
      </c>
      <c r="J30" s="23" t="s">
        <v>110</v>
      </c>
      <c r="K30" s="23" t="s">
        <v>303</v>
      </c>
      <c r="L30" s="23" t="s">
        <v>248</v>
      </c>
      <c r="M30" s="33" t="s">
        <v>307</v>
      </c>
    </row>
    <row r="31" spans="1:13" ht="24.6" customHeight="1" x14ac:dyDescent="0.25">
      <c r="A31" s="16" t="s">
        <v>27</v>
      </c>
      <c r="B31" s="1" t="s">
        <v>159</v>
      </c>
      <c r="C31" s="23" t="s">
        <v>133</v>
      </c>
      <c r="D31" s="24">
        <v>190000</v>
      </c>
      <c r="E31" s="24"/>
      <c r="F31" s="24">
        <f t="shared" si="0"/>
        <v>190000</v>
      </c>
      <c r="G31" s="37">
        <f t="shared" si="1"/>
        <v>237500</v>
      </c>
      <c r="H31" s="23" t="s">
        <v>133</v>
      </c>
      <c r="I31" s="34" t="s">
        <v>133</v>
      </c>
      <c r="J31" s="23" t="s">
        <v>110</v>
      </c>
      <c r="K31" s="23" t="s">
        <v>298</v>
      </c>
      <c r="L31" s="40"/>
      <c r="M31" s="25" t="s">
        <v>214</v>
      </c>
    </row>
    <row r="32" spans="1:13" ht="24.6" customHeight="1" x14ac:dyDescent="0.25">
      <c r="A32" s="44" t="s">
        <v>28</v>
      </c>
      <c r="B32" s="1" t="s">
        <v>143</v>
      </c>
      <c r="C32" s="23" t="s">
        <v>158</v>
      </c>
      <c r="D32" s="24">
        <v>198500</v>
      </c>
      <c r="E32" s="69"/>
      <c r="F32" s="24">
        <f t="shared" si="0"/>
        <v>198500</v>
      </c>
      <c r="G32" s="37">
        <f t="shared" si="1"/>
        <v>248125</v>
      </c>
      <c r="H32" s="23" t="s">
        <v>126</v>
      </c>
      <c r="I32" s="34" t="s">
        <v>127</v>
      </c>
      <c r="J32" s="23" t="s">
        <v>110</v>
      </c>
      <c r="K32" s="23" t="s">
        <v>302</v>
      </c>
      <c r="L32" s="23" t="s">
        <v>167</v>
      </c>
      <c r="M32" s="25" t="s">
        <v>247</v>
      </c>
    </row>
    <row r="33" spans="1:13" ht="14.45" customHeight="1" x14ac:dyDescent="0.25">
      <c r="A33" s="16" t="s">
        <v>29</v>
      </c>
      <c r="B33" s="1" t="s">
        <v>61</v>
      </c>
      <c r="C33" s="34"/>
      <c r="D33" s="24">
        <v>60000</v>
      </c>
      <c r="E33" s="24"/>
      <c r="F33" s="24">
        <f t="shared" si="0"/>
        <v>60000</v>
      </c>
      <c r="G33" s="37">
        <f t="shared" si="1"/>
        <v>75000</v>
      </c>
      <c r="H33" s="38"/>
      <c r="I33" s="38"/>
      <c r="J33" s="23" t="s">
        <v>110</v>
      </c>
      <c r="K33" s="38"/>
      <c r="L33" s="38"/>
      <c r="M33" s="25" t="s">
        <v>214</v>
      </c>
    </row>
    <row r="34" spans="1:13" ht="14.45" customHeight="1" x14ac:dyDescent="0.25">
      <c r="A34" s="44" t="s">
        <v>30</v>
      </c>
      <c r="B34" s="1" t="s">
        <v>144</v>
      </c>
      <c r="C34" s="34"/>
      <c r="D34" s="24">
        <v>50000</v>
      </c>
      <c r="E34" s="24"/>
      <c r="F34" s="24">
        <f t="shared" si="0"/>
        <v>50000</v>
      </c>
      <c r="G34" s="37">
        <f t="shared" si="1"/>
        <v>62500</v>
      </c>
      <c r="H34" s="38"/>
      <c r="I34" s="38"/>
      <c r="J34" s="23" t="s">
        <v>110</v>
      </c>
      <c r="K34" s="34" t="s">
        <v>302</v>
      </c>
      <c r="L34" s="34"/>
      <c r="M34" s="25" t="s">
        <v>214</v>
      </c>
    </row>
    <row r="35" spans="1:13" ht="14.45" customHeight="1" x14ac:dyDescent="0.25">
      <c r="A35" s="16" t="s">
        <v>52</v>
      </c>
      <c r="B35" s="1" t="s">
        <v>145</v>
      </c>
      <c r="C35" s="34"/>
      <c r="D35" s="24">
        <v>50000</v>
      </c>
      <c r="E35" s="24"/>
      <c r="F35" s="24">
        <f t="shared" si="0"/>
        <v>50000</v>
      </c>
      <c r="G35" s="37">
        <f t="shared" si="1"/>
        <v>62500</v>
      </c>
      <c r="H35" s="38"/>
      <c r="I35" s="38"/>
      <c r="J35" s="23" t="s">
        <v>110</v>
      </c>
      <c r="K35" s="34" t="s">
        <v>302</v>
      </c>
      <c r="L35" s="34"/>
      <c r="M35" s="25" t="s">
        <v>214</v>
      </c>
    </row>
    <row r="36" spans="1:13" ht="14.45" customHeight="1" x14ac:dyDescent="0.25">
      <c r="A36" s="44" t="s">
        <v>54</v>
      </c>
      <c r="B36" s="1" t="s">
        <v>169</v>
      </c>
      <c r="C36" s="34"/>
      <c r="D36" s="24">
        <v>100000</v>
      </c>
      <c r="E36" s="24"/>
      <c r="F36" s="24">
        <f t="shared" si="0"/>
        <v>100000</v>
      </c>
      <c r="G36" s="37">
        <f t="shared" si="1"/>
        <v>125000</v>
      </c>
      <c r="H36" s="38"/>
      <c r="I36" s="38"/>
      <c r="J36" s="23" t="s">
        <v>110</v>
      </c>
      <c r="K36" s="34"/>
      <c r="L36" s="34"/>
      <c r="M36" s="25" t="s">
        <v>214</v>
      </c>
    </row>
    <row r="37" spans="1:13" ht="24.6" customHeight="1" x14ac:dyDescent="0.25">
      <c r="A37" s="16" t="s">
        <v>56</v>
      </c>
      <c r="B37" s="1" t="s">
        <v>146</v>
      </c>
      <c r="C37" s="23" t="s">
        <v>133</v>
      </c>
      <c r="D37" s="24">
        <v>100000</v>
      </c>
      <c r="E37" s="24"/>
      <c r="F37" s="24">
        <f t="shared" si="0"/>
        <v>100000</v>
      </c>
      <c r="G37" s="37">
        <f t="shared" si="1"/>
        <v>125000</v>
      </c>
      <c r="H37" s="23" t="s">
        <v>133</v>
      </c>
      <c r="I37" s="34" t="s">
        <v>133</v>
      </c>
      <c r="J37" s="23" t="s">
        <v>110</v>
      </c>
      <c r="K37" s="23" t="s">
        <v>302</v>
      </c>
      <c r="L37" s="23" t="s">
        <v>133</v>
      </c>
      <c r="M37" s="25" t="s">
        <v>214</v>
      </c>
    </row>
    <row r="38" spans="1:13" ht="24" x14ac:dyDescent="0.25">
      <c r="A38" s="44" t="s">
        <v>57</v>
      </c>
      <c r="B38" s="1" t="s">
        <v>147</v>
      </c>
      <c r="C38" s="34"/>
      <c r="D38" s="24">
        <v>30000</v>
      </c>
      <c r="E38" s="24"/>
      <c r="F38" s="24">
        <f t="shared" si="0"/>
        <v>30000</v>
      </c>
      <c r="G38" s="37">
        <f t="shared" si="1"/>
        <v>37500</v>
      </c>
      <c r="H38" s="38"/>
      <c r="I38" s="38"/>
      <c r="J38" s="23" t="s">
        <v>110</v>
      </c>
      <c r="K38" s="34" t="s">
        <v>133</v>
      </c>
      <c r="L38" s="34"/>
      <c r="M38" s="25" t="s">
        <v>214</v>
      </c>
    </row>
    <row r="39" spans="1:13" ht="24.6" customHeight="1" x14ac:dyDescent="0.25">
      <c r="A39" s="44" t="s">
        <v>58</v>
      </c>
      <c r="B39" s="1" t="s">
        <v>94</v>
      </c>
      <c r="C39" s="23" t="s">
        <v>133</v>
      </c>
      <c r="D39" s="24">
        <v>600000</v>
      </c>
      <c r="E39" s="24"/>
      <c r="F39" s="24">
        <f t="shared" si="0"/>
        <v>600000</v>
      </c>
      <c r="G39" s="37">
        <f t="shared" si="1"/>
        <v>750000</v>
      </c>
      <c r="H39" s="23" t="s">
        <v>133</v>
      </c>
      <c r="I39" s="34" t="s">
        <v>133</v>
      </c>
      <c r="J39" s="23" t="s">
        <v>110</v>
      </c>
      <c r="K39" s="23"/>
      <c r="L39" s="23" t="s">
        <v>167</v>
      </c>
      <c r="M39" s="25" t="s">
        <v>308</v>
      </c>
    </row>
    <row r="40" spans="1:13" ht="36" customHeight="1" x14ac:dyDescent="0.25">
      <c r="A40" s="16" t="s">
        <v>59</v>
      </c>
      <c r="B40" s="1" t="s">
        <v>50</v>
      </c>
      <c r="C40" s="23" t="s">
        <v>133</v>
      </c>
      <c r="D40" s="24">
        <v>1600000</v>
      </c>
      <c r="E40" s="24"/>
      <c r="F40" s="24">
        <f t="shared" si="0"/>
        <v>1600000</v>
      </c>
      <c r="G40" s="37">
        <f t="shared" si="1"/>
        <v>2000000</v>
      </c>
      <c r="H40" s="23" t="s">
        <v>133</v>
      </c>
      <c r="I40" s="34" t="s">
        <v>133</v>
      </c>
      <c r="J40" s="23" t="s">
        <v>110</v>
      </c>
      <c r="K40" s="23"/>
      <c r="L40" s="23" t="s">
        <v>168</v>
      </c>
      <c r="M40" s="25" t="s">
        <v>309</v>
      </c>
    </row>
    <row r="41" spans="1:13" x14ac:dyDescent="0.25">
      <c r="A41" s="44" t="s">
        <v>60</v>
      </c>
      <c r="B41" s="1" t="s">
        <v>148</v>
      </c>
      <c r="C41" s="34"/>
      <c r="D41" s="24">
        <v>40000</v>
      </c>
      <c r="E41" s="24"/>
      <c r="F41" s="24">
        <f t="shared" si="0"/>
        <v>40000</v>
      </c>
      <c r="G41" s="37">
        <f t="shared" si="1"/>
        <v>50000</v>
      </c>
      <c r="H41" s="38"/>
      <c r="I41" s="38"/>
      <c r="J41" s="23" t="s">
        <v>110</v>
      </c>
      <c r="K41" s="38"/>
      <c r="L41" s="38"/>
      <c r="M41" s="25" t="s">
        <v>214</v>
      </c>
    </row>
    <row r="42" spans="1:13" x14ac:dyDescent="0.25">
      <c r="A42" s="16" t="s">
        <v>62</v>
      </c>
      <c r="B42" s="1" t="s">
        <v>149</v>
      </c>
      <c r="C42" s="34"/>
      <c r="D42" s="24">
        <v>65000</v>
      </c>
      <c r="E42" s="24"/>
      <c r="F42" s="24">
        <f t="shared" si="0"/>
        <v>65000</v>
      </c>
      <c r="G42" s="37">
        <f t="shared" si="1"/>
        <v>81250</v>
      </c>
      <c r="H42" s="38"/>
      <c r="I42" s="38"/>
      <c r="J42" s="23" t="s">
        <v>110</v>
      </c>
      <c r="K42" s="38"/>
      <c r="L42" s="38"/>
      <c r="M42" s="25" t="s">
        <v>214</v>
      </c>
    </row>
    <row r="43" spans="1:13" ht="24.6" customHeight="1" x14ac:dyDescent="0.25">
      <c r="A43" s="44" t="s">
        <v>63</v>
      </c>
      <c r="B43" s="1" t="s">
        <v>175</v>
      </c>
      <c r="C43" s="23" t="s">
        <v>270</v>
      </c>
      <c r="D43" s="24">
        <v>1200000</v>
      </c>
      <c r="E43" s="24"/>
      <c r="F43" s="24">
        <f t="shared" si="0"/>
        <v>1200000</v>
      </c>
      <c r="G43" s="37">
        <f t="shared" si="1"/>
        <v>1500000</v>
      </c>
      <c r="H43" s="23" t="s">
        <v>126</v>
      </c>
      <c r="I43" s="34" t="s">
        <v>127</v>
      </c>
      <c r="J43" s="23" t="s">
        <v>110</v>
      </c>
      <c r="K43" s="23"/>
      <c r="L43" s="23" t="s">
        <v>167</v>
      </c>
      <c r="M43" s="33" t="s">
        <v>310</v>
      </c>
    </row>
    <row r="44" spans="1:13" ht="24" x14ac:dyDescent="0.25">
      <c r="A44" s="16" t="s">
        <v>64</v>
      </c>
      <c r="B44" s="1" t="s">
        <v>150</v>
      </c>
      <c r="C44" s="34"/>
      <c r="D44" s="24">
        <v>50000</v>
      </c>
      <c r="E44" s="24"/>
      <c r="F44" s="24">
        <f t="shared" si="0"/>
        <v>50000</v>
      </c>
      <c r="G44" s="37">
        <f t="shared" si="1"/>
        <v>62500</v>
      </c>
      <c r="H44" s="38"/>
      <c r="I44" s="38"/>
      <c r="J44" s="23" t="s">
        <v>110</v>
      </c>
      <c r="K44" s="38"/>
      <c r="L44" s="38"/>
      <c r="M44" s="25" t="s">
        <v>214</v>
      </c>
    </row>
    <row r="45" spans="1:13" x14ac:dyDescent="0.25">
      <c r="A45" s="44" t="s">
        <v>65</v>
      </c>
      <c r="B45" s="1" t="s">
        <v>48</v>
      </c>
      <c r="C45" s="34"/>
      <c r="D45" s="24">
        <v>50000</v>
      </c>
      <c r="E45" s="24"/>
      <c r="F45" s="24">
        <f t="shared" si="0"/>
        <v>50000</v>
      </c>
      <c r="G45" s="37">
        <f t="shared" si="1"/>
        <v>62500</v>
      </c>
      <c r="H45" s="38"/>
      <c r="I45" s="38"/>
      <c r="J45" s="23" t="s">
        <v>110</v>
      </c>
      <c r="K45" s="38"/>
      <c r="L45" s="38"/>
      <c r="M45" s="25" t="s">
        <v>214</v>
      </c>
    </row>
    <row r="46" spans="1:13" ht="24.6" customHeight="1" x14ac:dyDescent="0.25">
      <c r="A46" s="16" t="s">
        <v>66</v>
      </c>
      <c r="B46" s="1" t="s">
        <v>51</v>
      </c>
      <c r="C46" s="36" t="s">
        <v>260</v>
      </c>
      <c r="D46" s="24">
        <v>500000</v>
      </c>
      <c r="E46" s="24"/>
      <c r="F46" s="24">
        <f t="shared" si="0"/>
        <v>500000</v>
      </c>
      <c r="G46" s="37">
        <f t="shared" si="1"/>
        <v>625000</v>
      </c>
      <c r="H46" s="23" t="s">
        <v>126</v>
      </c>
      <c r="I46" s="34" t="s">
        <v>127</v>
      </c>
      <c r="J46" s="23" t="s">
        <v>110</v>
      </c>
      <c r="K46" s="34" t="s">
        <v>298</v>
      </c>
      <c r="L46" s="34" t="s">
        <v>249</v>
      </c>
      <c r="M46" s="25" t="s">
        <v>311</v>
      </c>
    </row>
    <row r="47" spans="1:13" ht="24.6" customHeight="1" x14ac:dyDescent="0.25">
      <c r="A47" s="44" t="s">
        <v>67</v>
      </c>
      <c r="B47" s="1" t="s">
        <v>178</v>
      </c>
      <c r="C47" s="34"/>
      <c r="D47" s="24">
        <v>30000</v>
      </c>
      <c r="E47" s="24"/>
      <c r="F47" s="24">
        <f t="shared" si="0"/>
        <v>30000</v>
      </c>
      <c r="G47" s="37">
        <f t="shared" si="1"/>
        <v>37500</v>
      </c>
      <c r="H47" s="38"/>
      <c r="I47" s="38"/>
      <c r="J47" s="23" t="s">
        <v>110</v>
      </c>
      <c r="K47" s="34"/>
      <c r="L47" s="34"/>
      <c r="M47" s="25" t="s">
        <v>214</v>
      </c>
    </row>
    <row r="48" spans="1:13" ht="24.6" customHeight="1" x14ac:dyDescent="0.25">
      <c r="A48" s="44" t="s">
        <v>68</v>
      </c>
      <c r="B48" s="1" t="s">
        <v>180</v>
      </c>
      <c r="C48" s="34"/>
      <c r="D48" s="24">
        <v>65000</v>
      </c>
      <c r="E48" s="24"/>
      <c r="F48" s="24">
        <f t="shared" si="0"/>
        <v>65000</v>
      </c>
      <c r="G48" s="37">
        <f t="shared" si="1"/>
        <v>81250</v>
      </c>
      <c r="H48" s="38"/>
      <c r="I48" s="38"/>
      <c r="J48" s="23" t="s">
        <v>110</v>
      </c>
      <c r="K48" s="34"/>
      <c r="L48" s="34"/>
      <c r="M48" s="25" t="s">
        <v>214</v>
      </c>
    </row>
    <row r="49" spans="1:13" ht="24.6" customHeight="1" x14ac:dyDescent="0.25">
      <c r="A49" s="16" t="s">
        <v>69</v>
      </c>
      <c r="B49" s="1" t="s">
        <v>179</v>
      </c>
      <c r="C49" s="36"/>
      <c r="D49" s="24">
        <v>40000</v>
      </c>
      <c r="E49" s="24"/>
      <c r="F49" s="24">
        <f t="shared" si="0"/>
        <v>40000</v>
      </c>
      <c r="G49" s="37">
        <f t="shared" si="1"/>
        <v>50000</v>
      </c>
      <c r="H49" s="34"/>
      <c r="I49" s="34"/>
      <c r="J49" s="23" t="s">
        <v>110</v>
      </c>
      <c r="K49" s="34"/>
      <c r="L49" s="34"/>
      <c r="M49" s="25" t="s">
        <v>214</v>
      </c>
    </row>
    <row r="50" spans="1:13" ht="24.6" customHeight="1" x14ac:dyDescent="0.25">
      <c r="A50" s="44" t="s">
        <v>70</v>
      </c>
      <c r="B50" s="1" t="s">
        <v>181</v>
      </c>
      <c r="C50" s="36"/>
      <c r="D50" s="24">
        <v>50000</v>
      </c>
      <c r="E50" s="24"/>
      <c r="F50" s="24">
        <f t="shared" si="0"/>
        <v>50000</v>
      </c>
      <c r="G50" s="37">
        <f t="shared" si="1"/>
        <v>62500</v>
      </c>
      <c r="H50" s="34"/>
      <c r="I50" s="34"/>
      <c r="J50" s="23" t="s">
        <v>110</v>
      </c>
      <c r="K50" s="34"/>
      <c r="L50" s="34"/>
      <c r="M50" s="25" t="s">
        <v>214</v>
      </c>
    </row>
    <row r="51" spans="1:13" ht="24.6" customHeight="1" x14ac:dyDescent="0.25">
      <c r="A51" s="16" t="s">
        <v>72</v>
      </c>
      <c r="B51" s="1" t="s">
        <v>182</v>
      </c>
      <c r="C51" s="36"/>
      <c r="D51" s="24">
        <v>30000</v>
      </c>
      <c r="E51" s="24"/>
      <c r="F51" s="24">
        <f t="shared" si="0"/>
        <v>30000</v>
      </c>
      <c r="G51" s="37">
        <f t="shared" si="1"/>
        <v>37500</v>
      </c>
      <c r="H51" s="34"/>
      <c r="I51" s="34"/>
      <c r="J51" s="23" t="s">
        <v>110</v>
      </c>
      <c r="K51" s="34"/>
      <c r="L51" s="34"/>
      <c r="M51" s="25" t="s">
        <v>214</v>
      </c>
    </row>
    <row r="52" spans="1:13" ht="14.45" customHeight="1" x14ac:dyDescent="0.25">
      <c r="A52" s="44" t="s">
        <v>74</v>
      </c>
      <c r="B52" s="28" t="s">
        <v>132</v>
      </c>
      <c r="C52" s="34"/>
      <c r="D52" s="24">
        <v>150000</v>
      </c>
      <c r="E52" s="24"/>
      <c r="F52" s="24">
        <f t="shared" si="0"/>
        <v>150000</v>
      </c>
      <c r="G52" s="37">
        <f t="shared" si="1"/>
        <v>187500</v>
      </c>
      <c r="H52" s="38"/>
      <c r="I52" s="38"/>
      <c r="J52" s="23" t="s">
        <v>110</v>
      </c>
      <c r="K52" s="34"/>
      <c r="L52" s="34"/>
      <c r="M52" s="25" t="s">
        <v>246</v>
      </c>
    </row>
    <row r="53" spans="1:13" ht="14.45" customHeight="1" x14ac:dyDescent="0.25">
      <c r="A53" s="16" t="s">
        <v>76</v>
      </c>
      <c r="B53" s="1" t="s">
        <v>151</v>
      </c>
      <c r="C53" s="34"/>
      <c r="D53" s="24">
        <v>40000</v>
      </c>
      <c r="E53" s="24"/>
      <c r="F53" s="24">
        <f t="shared" si="0"/>
        <v>40000</v>
      </c>
      <c r="G53" s="37">
        <f t="shared" si="1"/>
        <v>50000</v>
      </c>
      <c r="H53" s="38"/>
      <c r="I53" s="38"/>
      <c r="J53" s="23" t="s">
        <v>110</v>
      </c>
      <c r="K53" s="34"/>
      <c r="L53" s="34"/>
      <c r="M53" s="25" t="s">
        <v>214</v>
      </c>
    </row>
    <row r="54" spans="1:13" ht="14.45" customHeight="1" x14ac:dyDescent="0.25">
      <c r="A54" s="44" t="s">
        <v>78</v>
      </c>
      <c r="B54" s="1" t="s">
        <v>152</v>
      </c>
      <c r="C54" s="34"/>
      <c r="D54" s="24">
        <v>30000</v>
      </c>
      <c r="E54" s="24"/>
      <c r="F54" s="24">
        <f t="shared" si="0"/>
        <v>30000</v>
      </c>
      <c r="G54" s="37">
        <f t="shared" si="1"/>
        <v>37500</v>
      </c>
      <c r="H54" s="38"/>
      <c r="I54" s="38"/>
      <c r="J54" s="23" t="s">
        <v>110</v>
      </c>
      <c r="K54" s="34"/>
      <c r="L54" s="34"/>
      <c r="M54" s="25" t="s">
        <v>214</v>
      </c>
    </row>
    <row r="55" spans="1:13" ht="14.45" customHeight="1" x14ac:dyDescent="0.25">
      <c r="A55" s="16" t="s">
        <v>80</v>
      </c>
      <c r="B55" s="1" t="s">
        <v>38</v>
      </c>
      <c r="C55" s="34"/>
      <c r="D55" s="24">
        <v>50000</v>
      </c>
      <c r="E55" s="24"/>
      <c r="F55" s="24">
        <f t="shared" si="0"/>
        <v>50000</v>
      </c>
      <c r="G55" s="37">
        <f t="shared" si="1"/>
        <v>62500</v>
      </c>
      <c r="H55" s="38"/>
      <c r="I55" s="38"/>
      <c r="J55" s="23" t="s">
        <v>110</v>
      </c>
      <c r="K55" s="34" t="s">
        <v>298</v>
      </c>
      <c r="L55" s="34"/>
      <c r="M55" s="25" t="s">
        <v>214</v>
      </c>
    </row>
    <row r="56" spans="1:13" ht="14.45" customHeight="1" x14ac:dyDescent="0.25">
      <c r="A56" s="44" t="s">
        <v>82</v>
      </c>
      <c r="B56" s="1" t="s">
        <v>39</v>
      </c>
      <c r="C56" s="23" t="s">
        <v>133</v>
      </c>
      <c r="D56" s="24">
        <v>70000</v>
      </c>
      <c r="E56" s="24"/>
      <c r="F56" s="24">
        <f t="shared" si="0"/>
        <v>70000</v>
      </c>
      <c r="G56" s="37">
        <f t="shared" si="1"/>
        <v>87500</v>
      </c>
      <c r="H56" s="23" t="s">
        <v>133</v>
      </c>
      <c r="I56" s="23" t="s">
        <v>133</v>
      </c>
      <c r="J56" s="23" t="s">
        <v>110</v>
      </c>
      <c r="K56" s="23" t="s">
        <v>298</v>
      </c>
      <c r="L56" s="23" t="s">
        <v>133</v>
      </c>
      <c r="M56" s="25" t="s">
        <v>214</v>
      </c>
    </row>
    <row r="57" spans="1:13" ht="14.45" customHeight="1" x14ac:dyDescent="0.25">
      <c r="A57" s="16" t="s">
        <v>160</v>
      </c>
      <c r="B57" s="1" t="s">
        <v>135</v>
      </c>
      <c r="C57" s="34"/>
      <c r="D57" s="24">
        <v>30000</v>
      </c>
      <c r="E57" s="24"/>
      <c r="F57" s="24">
        <f t="shared" si="0"/>
        <v>30000</v>
      </c>
      <c r="G57" s="37">
        <f t="shared" si="1"/>
        <v>37500</v>
      </c>
      <c r="H57" s="23"/>
      <c r="I57" s="38"/>
      <c r="J57" s="23" t="s">
        <v>110</v>
      </c>
      <c r="K57" s="38"/>
      <c r="L57" s="38"/>
      <c r="M57" s="25" t="s">
        <v>214</v>
      </c>
    </row>
    <row r="58" spans="1:13" ht="36.75" customHeight="1" x14ac:dyDescent="0.25">
      <c r="A58" s="44" t="s">
        <v>83</v>
      </c>
      <c r="B58" s="1" t="s">
        <v>176</v>
      </c>
      <c r="C58" s="23" t="s">
        <v>261</v>
      </c>
      <c r="D58" s="24">
        <v>1200000</v>
      </c>
      <c r="E58" s="24"/>
      <c r="F58" s="24">
        <f t="shared" si="0"/>
        <v>1200000</v>
      </c>
      <c r="G58" s="37">
        <f t="shared" si="1"/>
        <v>1500000</v>
      </c>
      <c r="H58" s="23" t="s">
        <v>126</v>
      </c>
      <c r="I58" s="34" t="s">
        <v>127</v>
      </c>
      <c r="J58" s="23" t="s">
        <v>110</v>
      </c>
      <c r="K58" s="23" t="s">
        <v>301</v>
      </c>
      <c r="L58" s="23" t="s">
        <v>249</v>
      </c>
      <c r="M58" s="33" t="s">
        <v>312</v>
      </c>
    </row>
    <row r="59" spans="1:13" ht="24.6" customHeight="1" x14ac:dyDescent="0.25">
      <c r="A59" s="16" t="s">
        <v>84</v>
      </c>
      <c r="B59" s="1" t="s">
        <v>153</v>
      </c>
      <c r="C59" s="23" t="s">
        <v>133</v>
      </c>
      <c r="D59" s="24">
        <v>180000</v>
      </c>
      <c r="E59" s="24"/>
      <c r="F59" s="24">
        <f t="shared" si="0"/>
        <v>180000</v>
      </c>
      <c r="G59" s="37">
        <f t="shared" si="1"/>
        <v>225000</v>
      </c>
      <c r="H59" s="23" t="s">
        <v>133</v>
      </c>
      <c r="I59" s="34" t="s">
        <v>133</v>
      </c>
      <c r="J59" s="23" t="s">
        <v>110</v>
      </c>
      <c r="K59" s="35" t="s">
        <v>303</v>
      </c>
      <c r="L59" s="34" t="s">
        <v>249</v>
      </c>
      <c r="M59" s="25" t="s">
        <v>214</v>
      </c>
    </row>
    <row r="60" spans="1:13" ht="24.6" customHeight="1" x14ac:dyDescent="0.25">
      <c r="A60" s="44" t="s">
        <v>86</v>
      </c>
      <c r="B60" s="1" t="s">
        <v>154</v>
      </c>
      <c r="C60" s="23" t="s">
        <v>133</v>
      </c>
      <c r="D60" s="24">
        <v>1530000</v>
      </c>
      <c r="E60" s="24"/>
      <c r="F60" s="24">
        <f t="shared" si="0"/>
        <v>1530000</v>
      </c>
      <c r="G60" s="37">
        <f t="shared" si="1"/>
        <v>1912500</v>
      </c>
      <c r="H60" s="23" t="s">
        <v>133</v>
      </c>
      <c r="I60" s="34" t="s">
        <v>133</v>
      </c>
      <c r="J60" s="23" t="s">
        <v>110</v>
      </c>
      <c r="K60" s="23" t="s">
        <v>133</v>
      </c>
      <c r="L60" s="34" t="s">
        <v>167</v>
      </c>
      <c r="M60" s="25" t="s">
        <v>313</v>
      </c>
    </row>
    <row r="61" spans="1:13" ht="14.45" customHeight="1" x14ac:dyDescent="0.25">
      <c r="A61" s="16" t="s">
        <v>87</v>
      </c>
      <c r="B61" s="1" t="s">
        <v>53</v>
      </c>
      <c r="C61" s="34"/>
      <c r="D61" s="24">
        <v>50000</v>
      </c>
      <c r="E61" s="24"/>
      <c r="F61" s="24">
        <f t="shared" si="0"/>
        <v>50000</v>
      </c>
      <c r="G61" s="37">
        <f t="shared" si="1"/>
        <v>62500</v>
      </c>
      <c r="H61" s="38"/>
      <c r="I61" s="38"/>
      <c r="J61" s="23" t="s">
        <v>110</v>
      </c>
      <c r="K61" s="34" t="s">
        <v>298</v>
      </c>
      <c r="L61" s="38"/>
      <c r="M61" s="25" t="s">
        <v>214</v>
      </c>
    </row>
    <row r="62" spans="1:13" ht="14.45" customHeight="1" x14ac:dyDescent="0.25">
      <c r="A62" s="44" t="s">
        <v>88</v>
      </c>
      <c r="B62" s="1" t="s">
        <v>166</v>
      </c>
      <c r="C62" s="34"/>
      <c r="D62" s="24">
        <v>69900</v>
      </c>
      <c r="E62" s="24"/>
      <c r="F62" s="24">
        <f t="shared" si="0"/>
        <v>69900</v>
      </c>
      <c r="G62" s="37">
        <f t="shared" si="1"/>
        <v>87375</v>
      </c>
      <c r="H62" s="38"/>
      <c r="I62" s="38"/>
      <c r="J62" s="23" t="s">
        <v>110</v>
      </c>
      <c r="K62" s="34" t="s">
        <v>314</v>
      </c>
      <c r="L62" s="34"/>
      <c r="M62" s="25" t="s">
        <v>214</v>
      </c>
    </row>
    <row r="63" spans="1:13" ht="14.45" customHeight="1" x14ac:dyDescent="0.25">
      <c r="A63" s="16" t="s">
        <v>89</v>
      </c>
      <c r="B63" s="1" t="s">
        <v>79</v>
      </c>
      <c r="C63" s="34"/>
      <c r="D63" s="24">
        <v>30000</v>
      </c>
      <c r="E63" s="24"/>
      <c r="F63" s="24">
        <f t="shared" si="0"/>
        <v>30000</v>
      </c>
      <c r="G63" s="37">
        <f t="shared" si="1"/>
        <v>37500</v>
      </c>
      <c r="H63" s="38"/>
      <c r="I63" s="38"/>
      <c r="J63" s="23" t="s">
        <v>110</v>
      </c>
      <c r="K63" s="34" t="s">
        <v>315</v>
      </c>
      <c r="L63" s="34"/>
      <c r="M63" s="25" t="s">
        <v>316</v>
      </c>
    </row>
    <row r="64" spans="1:13" ht="14.45" customHeight="1" x14ac:dyDescent="0.25">
      <c r="A64" s="44" t="s">
        <v>91</v>
      </c>
      <c r="B64" s="1" t="s">
        <v>33</v>
      </c>
      <c r="C64" s="34"/>
      <c r="D64" s="24">
        <v>65000</v>
      </c>
      <c r="E64" s="24"/>
      <c r="F64" s="24">
        <f t="shared" si="0"/>
        <v>65000</v>
      </c>
      <c r="G64" s="37">
        <f t="shared" si="1"/>
        <v>81250</v>
      </c>
      <c r="H64" s="23"/>
      <c r="I64" s="38"/>
      <c r="J64" s="23" t="s">
        <v>110</v>
      </c>
      <c r="K64" s="34" t="s">
        <v>298</v>
      </c>
      <c r="L64" s="34"/>
      <c r="M64" s="25" t="s">
        <v>214</v>
      </c>
    </row>
    <row r="65" spans="1:13" ht="14.45" customHeight="1" x14ac:dyDescent="0.25">
      <c r="A65" s="16" t="s">
        <v>92</v>
      </c>
      <c r="B65" s="1" t="s">
        <v>40</v>
      </c>
      <c r="C65" s="34"/>
      <c r="D65" s="24">
        <v>50000</v>
      </c>
      <c r="E65" s="24"/>
      <c r="F65" s="24">
        <f t="shared" si="0"/>
        <v>50000</v>
      </c>
      <c r="G65" s="37">
        <f t="shared" si="1"/>
        <v>62500</v>
      </c>
      <c r="H65" s="38"/>
      <c r="I65" s="38"/>
      <c r="J65" s="23" t="s">
        <v>110</v>
      </c>
      <c r="K65" s="34" t="s">
        <v>298</v>
      </c>
      <c r="L65" s="34"/>
      <c r="M65" s="25" t="s">
        <v>214</v>
      </c>
    </row>
    <row r="66" spans="1:13" ht="14.45" customHeight="1" x14ac:dyDescent="0.25">
      <c r="A66" s="16" t="s">
        <v>93</v>
      </c>
      <c r="B66" s="1" t="s">
        <v>215</v>
      </c>
      <c r="C66" s="34"/>
      <c r="D66" s="24">
        <v>60000</v>
      </c>
      <c r="E66" s="24"/>
      <c r="F66" s="24">
        <f t="shared" si="0"/>
        <v>60000</v>
      </c>
      <c r="G66" s="37">
        <f t="shared" si="1"/>
        <v>75000</v>
      </c>
      <c r="H66" s="38"/>
      <c r="I66" s="38"/>
      <c r="J66" s="23" t="s">
        <v>110</v>
      </c>
      <c r="K66" s="34"/>
      <c r="L66" s="34"/>
      <c r="M66" s="25" t="s">
        <v>214</v>
      </c>
    </row>
    <row r="67" spans="1:13" ht="24.6" customHeight="1" x14ac:dyDescent="0.25">
      <c r="A67" s="44" t="s">
        <v>95</v>
      </c>
      <c r="B67" s="1" t="s">
        <v>172</v>
      </c>
      <c r="C67" s="34"/>
      <c r="D67" s="24">
        <v>120000</v>
      </c>
      <c r="E67" s="24"/>
      <c r="F67" s="24">
        <f t="shared" si="0"/>
        <v>120000</v>
      </c>
      <c r="G67" s="37">
        <f t="shared" si="1"/>
        <v>150000</v>
      </c>
      <c r="H67" s="38"/>
      <c r="I67" s="38"/>
      <c r="J67" s="23" t="s">
        <v>110</v>
      </c>
      <c r="K67" s="38"/>
      <c r="L67" s="38"/>
      <c r="M67" s="25" t="s">
        <v>214</v>
      </c>
    </row>
    <row r="68" spans="1:13" ht="24.6" customHeight="1" x14ac:dyDescent="0.25">
      <c r="A68" s="16" t="s">
        <v>183</v>
      </c>
      <c r="B68" s="1" t="s">
        <v>173</v>
      </c>
      <c r="C68" s="34"/>
      <c r="D68" s="24">
        <v>190000</v>
      </c>
      <c r="E68" s="24"/>
      <c r="F68" s="24">
        <f t="shared" si="0"/>
        <v>190000</v>
      </c>
      <c r="G68" s="37">
        <f t="shared" si="1"/>
        <v>237500</v>
      </c>
      <c r="H68" s="38"/>
      <c r="I68" s="38"/>
      <c r="J68" s="23" t="s">
        <v>110</v>
      </c>
      <c r="K68" s="38"/>
      <c r="L68" s="38"/>
      <c r="M68" s="25" t="s">
        <v>214</v>
      </c>
    </row>
    <row r="69" spans="1:13" ht="14.45" customHeight="1" x14ac:dyDescent="0.25">
      <c r="A69" s="44" t="s">
        <v>184</v>
      </c>
      <c r="B69" s="1" t="s">
        <v>170</v>
      </c>
      <c r="C69" s="34"/>
      <c r="D69" s="24">
        <v>150000</v>
      </c>
      <c r="E69" s="24"/>
      <c r="F69" s="24">
        <f t="shared" si="0"/>
        <v>150000</v>
      </c>
      <c r="G69" s="37">
        <f t="shared" si="1"/>
        <v>187500</v>
      </c>
      <c r="H69" s="38"/>
      <c r="I69" s="38"/>
      <c r="J69" s="23" t="s">
        <v>110</v>
      </c>
      <c r="K69" s="38"/>
      <c r="L69" s="38"/>
      <c r="M69" s="25" t="s">
        <v>214</v>
      </c>
    </row>
    <row r="70" spans="1:13" ht="14.45" customHeight="1" x14ac:dyDescent="0.25">
      <c r="A70" s="16" t="s">
        <v>185</v>
      </c>
      <c r="B70" s="1" t="s">
        <v>171</v>
      </c>
      <c r="C70" s="34"/>
      <c r="D70" s="24">
        <v>150000</v>
      </c>
      <c r="E70" s="24"/>
      <c r="F70" s="24">
        <f t="shared" si="0"/>
        <v>150000</v>
      </c>
      <c r="G70" s="37">
        <f t="shared" si="1"/>
        <v>187500</v>
      </c>
      <c r="H70" s="38"/>
      <c r="I70" s="38"/>
      <c r="J70" s="23" t="s">
        <v>110</v>
      </c>
      <c r="K70" s="38"/>
      <c r="L70" s="38"/>
      <c r="M70" s="25" t="s">
        <v>214</v>
      </c>
    </row>
    <row r="71" spans="1:13" ht="14.45" customHeight="1" x14ac:dyDescent="0.25">
      <c r="A71" s="44" t="s">
        <v>186</v>
      </c>
      <c r="B71" s="1" t="s">
        <v>174</v>
      </c>
      <c r="C71" s="34"/>
      <c r="D71" s="24">
        <v>50000</v>
      </c>
      <c r="E71" s="24"/>
      <c r="F71" s="24">
        <f t="shared" si="0"/>
        <v>50000</v>
      </c>
      <c r="G71" s="37">
        <f t="shared" si="1"/>
        <v>62500</v>
      </c>
      <c r="H71" s="38"/>
      <c r="I71" s="38"/>
      <c r="J71" s="23" t="s">
        <v>110</v>
      </c>
      <c r="K71" s="38"/>
      <c r="L71" s="38"/>
      <c r="M71" s="25" t="s">
        <v>214</v>
      </c>
    </row>
    <row r="72" spans="1:13" ht="14.45" customHeight="1" x14ac:dyDescent="0.25">
      <c r="A72" s="16" t="s">
        <v>96</v>
      </c>
      <c r="B72" s="1" t="s">
        <v>271</v>
      </c>
      <c r="C72" s="34"/>
      <c r="D72" s="24">
        <v>120000</v>
      </c>
      <c r="E72" s="24"/>
      <c r="F72" s="24">
        <f t="shared" si="0"/>
        <v>120000</v>
      </c>
      <c r="G72" s="37">
        <f t="shared" si="1"/>
        <v>150000</v>
      </c>
      <c r="H72" s="38"/>
      <c r="I72" s="38"/>
      <c r="J72" s="23" t="s">
        <v>110</v>
      </c>
      <c r="K72" s="34"/>
      <c r="L72" s="34"/>
      <c r="M72" s="25" t="s">
        <v>214</v>
      </c>
    </row>
    <row r="73" spans="1:13" ht="14.45" customHeight="1" x14ac:dyDescent="0.25">
      <c r="A73" s="44" t="s">
        <v>97</v>
      </c>
      <c r="B73" s="1" t="s">
        <v>155</v>
      </c>
      <c r="C73" s="23" t="s">
        <v>133</v>
      </c>
      <c r="D73" s="24">
        <v>100000</v>
      </c>
      <c r="E73" s="24"/>
      <c r="F73" s="24">
        <f t="shared" ref="F73:F129" si="3">SUM(D73+E73)</f>
        <v>100000</v>
      </c>
      <c r="G73" s="37">
        <f t="shared" ref="G73:G129" si="4">PRODUCT(F73)*1.25</f>
        <v>125000</v>
      </c>
      <c r="H73" s="23" t="s">
        <v>133</v>
      </c>
      <c r="I73" s="34" t="s">
        <v>133</v>
      </c>
      <c r="J73" s="23" t="s">
        <v>110</v>
      </c>
      <c r="K73" s="23" t="s">
        <v>303</v>
      </c>
      <c r="L73" s="23"/>
      <c r="M73" s="25" t="s">
        <v>214</v>
      </c>
    </row>
    <row r="74" spans="1:13" ht="14.45" customHeight="1" x14ac:dyDescent="0.25">
      <c r="A74" s="16" t="s">
        <v>187</v>
      </c>
      <c r="B74" s="1" t="s">
        <v>41</v>
      </c>
      <c r="C74" s="34"/>
      <c r="D74" s="24">
        <v>150000</v>
      </c>
      <c r="E74" s="24"/>
      <c r="F74" s="24">
        <f t="shared" si="3"/>
        <v>150000</v>
      </c>
      <c r="G74" s="37">
        <f t="shared" si="4"/>
        <v>187500</v>
      </c>
      <c r="H74" s="38"/>
      <c r="I74" s="38"/>
      <c r="J74" s="23" t="s">
        <v>110</v>
      </c>
      <c r="K74" s="34" t="s">
        <v>301</v>
      </c>
      <c r="L74" s="23"/>
      <c r="M74" s="25" t="s">
        <v>214</v>
      </c>
    </row>
    <row r="75" spans="1:13" ht="14.45" customHeight="1" x14ac:dyDescent="0.25">
      <c r="A75" s="44" t="s">
        <v>98</v>
      </c>
      <c r="B75" s="1" t="s">
        <v>156</v>
      </c>
      <c r="C75" s="34"/>
      <c r="D75" s="24">
        <v>40000</v>
      </c>
      <c r="E75" s="24"/>
      <c r="F75" s="24">
        <f t="shared" si="3"/>
        <v>40000</v>
      </c>
      <c r="G75" s="37">
        <f t="shared" si="4"/>
        <v>50000</v>
      </c>
      <c r="H75" s="38"/>
      <c r="I75" s="38"/>
      <c r="J75" s="23" t="s">
        <v>110</v>
      </c>
      <c r="K75" s="38"/>
      <c r="L75" s="38"/>
      <c r="M75" s="25" t="s">
        <v>214</v>
      </c>
    </row>
    <row r="76" spans="1:13" ht="14.45" customHeight="1" x14ac:dyDescent="0.25">
      <c r="A76" s="16" t="s">
        <v>99</v>
      </c>
      <c r="B76" s="1" t="s">
        <v>157</v>
      </c>
      <c r="C76" s="23" t="s">
        <v>133</v>
      </c>
      <c r="D76" s="24">
        <v>150000</v>
      </c>
      <c r="E76" s="24"/>
      <c r="F76" s="24">
        <f t="shared" si="3"/>
        <v>150000</v>
      </c>
      <c r="G76" s="37">
        <f t="shared" si="4"/>
        <v>187500</v>
      </c>
      <c r="H76" s="23" t="s">
        <v>133</v>
      </c>
      <c r="I76" s="34" t="s">
        <v>133</v>
      </c>
      <c r="J76" s="23" t="s">
        <v>110</v>
      </c>
      <c r="K76" s="23" t="s">
        <v>303</v>
      </c>
      <c r="L76" s="23"/>
      <c r="M76" s="25" t="s">
        <v>214</v>
      </c>
    </row>
    <row r="77" spans="1:13" ht="14.45" customHeight="1" x14ac:dyDescent="0.25">
      <c r="A77" s="44" t="s">
        <v>100</v>
      </c>
      <c r="B77" s="1" t="s">
        <v>119</v>
      </c>
      <c r="C77" s="34"/>
      <c r="D77" s="24">
        <v>200000</v>
      </c>
      <c r="E77" s="24"/>
      <c r="F77" s="24">
        <f t="shared" si="3"/>
        <v>200000</v>
      </c>
      <c r="G77" s="37">
        <f t="shared" si="4"/>
        <v>250000</v>
      </c>
      <c r="H77" s="38"/>
      <c r="I77" s="38"/>
      <c r="J77" s="23" t="s">
        <v>110</v>
      </c>
      <c r="K77" s="38"/>
      <c r="L77" s="38"/>
      <c r="M77" s="25" t="s">
        <v>214</v>
      </c>
    </row>
    <row r="78" spans="1:13" x14ac:dyDescent="0.25">
      <c r="A78" s="16" t="s">
        <v>101</v>
      </c>
      <c r="B78" s="1" t="s">
        <v>75</v>
      </c>
      <c r="C78" s="34"/>
      <c r="D78" s="24">
        <v>40000</v>
      </c>
      <c r="E78" s="24"/>
      <c r="F78" s="24">
        <f t="shared" si="3"/>
        <v>40000</v>
      </c>
      <c r="G78" s="37">
        <f t="shared" si="4"/>
        <v>50000</v>
      </c>
      <c r="H78" s="38"/>
      <c r="I78" s="38"/>
      <c r="J78" s="23" t="s">
        <v>110</v>
      </c>
      <c r="K78" s="38"/>
      <c r="L78" s="38"/>
      <c r="M78" s="25" t="s">
        <v>214</v>
      </c>
    </row>
    <row r="79" spans="1:13" x14ac:dyDescent="0.25">
      <c r="A79" s="44" t="s">
        <v>102</v>
      </c>
      <c r="B79" s="1" t="s">
        <v>71</v>
      </c>
      <c r="C79" s="34"/>
      <c r="D79" s="24">
        <v>20000</v>
      </c>
      <c r="E79" s="24"/>
      <c r="F79" s="24">
        <f t="shared" si="3"/>
        <v>20000</v>
      </c>
      <c r="G79" s="37">
        <f t="shared" si="4"/>
        <v>25000</v>
      </c>
      <c r="H79" s="38"/>
      <c r="I79" s="38"/>
      <c r="J79" s="23" t="s">
        <v>110</v>
      </c>
      <c r="K79" s="38"/>
      <c r="L79" s="38"/>
      <c r="M79" s="25" t="s">
        <v>214</v>
      </c>
    </row>
    <row r="80" spans="1:13" x14ac:dyDescent="0.25">
      <c r="A80" s="16" t="s">
        <v>188</v>
      </c>
      <c r="B80" s="1" t="s">
        <v>77</v>
      </c>
      <c r="C80" s="34"/>
      <c r="D80" s="24">
        <v>40000</v>
      </c>
      <c r="E80" s="24"/>
      <c r="F80" s="24">
        <f t="shared" si="3"/>
        <v>40000</v>
      </c>
      <c r="G80" s="37">
        <f t="shared" si="4"/>
        <v>50000</v>
      </c>
      <c r="H80" s="38"/>
      <c r="I80" s="38"/>
      <c r="J80" s="23" t="s">
        <v>110</v>
      </c>
      <c r="K80" s="38"/>
      <c r="L80" s="38"/>
      <c r="M80" s="25" t="s">
        <v>214</v>
      </c>
    </row>
    <row r="81" spans="1:13" ht="36.75" x14ac:dyDescent="0.25">
      <c r="A81" s="44" t="s">
        <v>189</v>
      </c>
      <c r="B81" s="1" t="s">
        <v>42</v>
      </c>
      <c r="C81" s="34" t="s">
        <v>222</v>
      </c>
      <c r="D81" s="24">
        <v>1000000</v>
      </c>
      <c r="E81" s="24"/>
      <c r="F81" s="24">
        <f t="shared" si="3"/>
        <v>1000000</v>
      </c>
      <c r="G81" s="37">
        <f t="shared" si="4"/>
        <v>1250000</v>
      </c>
      <c r="H81" s="23" t="s">
        <v>126</v>
      </c>
      <c r="I81" s="34" t="s">
        <v>127</v>
      </c>
      <c r="J81" s="23" t="s">
        <v>110</v>
      </c>
      <c r="K81" s="34" t="s">
        <v>303</v>
      </c>
      <c r="L81" s="34" t="s">
        <v>167</v>
      </c>
      <c r="M81" s="25" t="s">
        <v>317</v>
      </c>
    </row>
    <row r="82" spans="1:13" ht="23.45" customHeight="1" x14ac:dyDescent="0.25">
      <c r="A82" s="16" t="s">
        <v>190</v>
      </c>
      <c r="B82" s="1" t="s">
        <v>165</v>
      </c>
      <c r="C82" s="34"/>
      <c r="D82" s="24">
        <v>40000</v>
      </c>
      <c r="E82" s="24"/>
      <c r="F82" s="24">
        <f t="shared" si="3"/>
        <v>40000</v>
      </c>
      <c r="G82" s="37">
        <f t="shared" si="4"/>
        <v>50000</v>
      </c>
      <c r="H82" s="23"/>
      <c r="I82" s="23"/>
      <c r="J82" s="23" t="s">
        <v>110</v>
      </c>
      <c r="K82" s="34"/>
      <c r="L82" s="34"/>
      <c r="M82" s="25" t="s">
        <v>214</v>
      </c>
    </row>
    <row r="83" spans="1:13" ht="23.45" customHeight="1" x14ac:dyDescent="0.25">
      <c r="A83" s="44" t="s">
        <v>216</v>
      </c>
      <c r="B83" s="1" t="s">
        <v>205</v>
      </c>
      <c r="C83" s="34"/>
      <c r="D83" s="24">
        <v>20000</v>
      </c>
      <c r="E83" s="24"/>
      <c r="F83" s="24">
        <f t="shared" si="3"/>
        <v>20000</v>
      </c>
      <c r="G83" s="37">
        <f t="shared" si="4"/>
        <v>25000</v>
      </c>
      <c r="H83" s="23"/>
      <c r="I83" s="23"/>
      <c r="J83" s="23" t="s">
        <v>110</v>
      </c>
      <c r="K83" s="34"/>
      <c r="L83" s="34"/>
      <c r="M83" s="25" t="s">
        <v>214</v>
      </c>
    </row>
    <row r="84" spans="1:13" ht="23.45" customHeight="1" x14ac:dyDescent="0.25">
      <c r="A84" s="44" t="s">
        <v>217</v>
      </c>
      <c r="B84" s="1" t="s">
        <v>206</v>
      </c>
      <c r="C84" s="34"/>
      <c r="D84" s="24">
        <v>190000</v>
      </c>
      <c r="E84" s="24"/>
      <c r="F84" s="24">
        <f t="shared" si="3"/>
        <v>190000</v>
      </c>
      <c r="G84" s="37">
        <f t="shared" si="4"/>
        <v>237500</v>
      </c>
      <c r="H84" s="23"/>
      <c r="I84" s="23"/>
      <c r="J84" s="23" t="s">
        <v>110</v>
      </c>
      <c r="K84" s="34"/>
      <c r="L84" s="34"/>
      <c r="M84" s="25" t="s">
        <v>214</v>
      </c>
    </row>
    <row r="85" spans="1:13" ht="15" customHeight="1" x14ac:dyDescent="0.25">
      <c r="A85" s="44" t="s">
        <v>103</v>
      </c>
      <c r="B85" s="1" t="s">
        <v>44</v>
      </c>
      <c r="C85" s="34"/>
      <c r="D85" s="24">
        <v>90000</v>
      </c>
      <c r="E85" s="24"/>
      <c r="F85" s="24">
        <f t="shared" si="3"/>
        <v>90000</v>
      </c>
      <c r="G85" s="37">
        <f t="shared" si="4"/>
        <v>112500</v>
      </c>
      <c r="H85" s="38"/>
      <c r="I85" s="38"/>
      <c r="J85" s="23" t="s">
        <v>110</v>
      </c>
      <c r="K85" s="34" t="s">
        <v>298</v>
      </c>
      <c r="L85" s="34"/>
      <c r="M85" s="25" t="s">
        <v>214</v>
      </c>
    </row>
    <row r="86" spans="1:13" ht="15" customHeight="1" x14ac:dyDescent="0.25">
      <c r="A86" s="16" t="s">
        <v>104</v>
      </c>
      <c r="B86" s="1" t="s">
        <v>43</v>
      </c>
      <c r="C86" s="23" t="s">
        <v>133</v>
      </c>
      <c r="D86" s="24">
        <v>100000</v>
      </c>
      <c r="E86" s="24"/>
      <c r="F86" s="24">
        <f t="shared" si="3"/>
        <v>100000</v>
      </c>
      <c r="G86" s="37">
        <f t="shared" si="4"/>
        <v>125000</v>
      </c>
      <c r="H86" s="23" t="s">
        <v>133</v>
      </c>
      <c r="I86" s="34" t="s">
        <v>133</v>
      </c>
      <c r="J86" s="23" t="s">
        <v>110</v>
      </c>
      <c r="K86" s="23" t="s">
        <v>303</v>
      </c>
      <c r="L86" s="23"/>
      <c r="M86" s="25" t="s">
        <v>214</v>
      </c>
    </row>
    <row r="87" spans="1:13" ht="15" customHeight="1" x14ac:dyDescent="0.25">
      <c r="A87" s="44" t="s">
        <v>105</v>
      </c>
      <c r="B87" s="1" t="s">
        <v>45</v>
      </c>
      <c r="C87" s="34"/>
      <c r="D87" s="24">
        <v>60000</v>
      </c>
      <c r="E87" s="24"/>
      <c r="F87" s="24">
        <f t="shared" si="3"/>
        <v>60000</v>
      </c>
      <c r="G87" s="37">
        <f t="shared" si="4"/>
        <v>75000</v>
      </c>
      <c r="H87" s="38"/>
      <c r="I87" s="38"/>
      <c r="J87" s="23" t="s">
        <v>110</v>
      </c>
      <c r="K87" s="34"/>
      <c r="L87" s="34"/>
      <c r="M87" s="25" t="s">
        <v>214</v>
      </c>
    </row>
    <row r="88" spans="1:13" x14ac:dyDescent="0.25">
      <c r="A88" s="16" t="s">
        <v>218</v>
      </c>
      <c r="B88" s="1" t="s">
        <v>207</v>
      </c>
      <c r="C88" s="34"/>
      <c r="D88" s="24">
        <v>50000</v>
      </c>
      <c r="E88" s="24"/>
      <c r="F88" s="24">
        <f t="shared" si="3"/>
        <v>50000</v>
      </c>
      <c r="G88" s="37">
        <f t="shared" si="4"/>
        <v>62500</v>
      </c>
      <c r="H88" s="38"/>
      <c r="I88" s="38"/>
      <c r="J88" s="23" t="s">
        <v>110</v>
      </c>
      <c r="K88" s="34"/>
      <c r="L88" s="34"/>
      <c r="M88" s="25" t="s">
        <v>214</v>
      </c>
    </row>
    <row r="89" spans="1:13" ht="24" x14ac:dyDescent="0.25">
      <c r="A89" s="16" t="s">
        <v>219</v>
      </c>
      <c r="B89" s="1" t="s">
        <v>208</v>
      </c>
      <c r="C89" s="34"/>
      <c r="D89" s="24">
        <v>70000</v>
      </c>
      <c r="E89" s="24"/>
      <c r="F89" s="24">
        <f t="shared" si="3"/>
        <v>70000</v>
      </c>
      <c r="G89" s="37">
        <f t="shared" si="4"/>
        <v>87500</v>
      </c>
      <c r="H89" s="38"/>
      <c r="I89" s="38"/>
      <c r="J89" s="23" t="s">
        <v>110</v>
      </c>
      <c r="K89" s="34"/>
      <c r="L89" s="34"/>
      <c r="M89" s="25" t="s">
        <v>214</v>
      </c>
    </row>
    <row r="90" spans="1:13" x14ac:dyDescent="0.25">
      <c r="A90" s="16" t="s">
        <v>220</v>
      </c>
      <c r="B90" s="1" t="s">
        <v>209</v>
      </c>
      <c r="C90" s="34"/>
      <c r="D90" s="24">
        <v>180000</v>
      </c>
      <c r="E90" s="24"/>
      <c r="F90" s="24">
        <f t="shared" si="3"/>
        <v>180000</v>
      </c>
      <c r="G90" s="37">
        <f t="shared" si="4"/>
        <v>225000</v>
      </c>
      <c r="H90" s="38"/>
      <c r="I90" s="38"/>
      <c r="J90" s="23" t="s">
        <v>110</v>
      </c>
      <c r="K90" s="34"/>
      <c r="L90" s="34"/>
      <c r="M90" s="25" t="s">
        <v>214</v>
      </c>
    </row>
    <row r="91" spans="1:13" ht="24" x14ac:dyDescent="0.25">
      <c r="A91" s="16" t="s">
        <v>191</v>
      </c>
      <c r="B91" s="1" t="s">
        <v>210</v>
      </c>
      <c r="C91" s="34"/>
      <c r="D91" s="24">
        <v>60000</v>
      </c>
      <c r="E91" s="24"/>
      <c r="F91" s="24">
        <f t="shared" si="3"/>
        <v>60000</v>
      </c>
      <c r="G91" s="37">
        <f t="shared" si="4"/>
        <v>75000</v>
      </c>
      <c r="H91" s="38"/>
      <c r="I91" s="38"/>
      <c r="J91" s="23" t="s">
        <v>110</v>
      </c>
      <c r="K91" s="34"/>
      <c r="L91" s="34"/>
      <c r="M91" s="25" t="s">
        <v>214</v>
      </c>
    </row>
    <row r="92" spans="1:13" ht="24.75" x14ac:dyDescent="0.25">
      <c r="A92" s="16" t="s">
        <v>192</v>
      </c>
      <c r="B92" s="53" t="s">
        <v>252</v>
      </c>
      <c r="C92" s="55" t="s">
        <v>162</v>
      </c>
      <c r="D92" s="56">
        <v>33500000</v>
      </c>
      <c r="E92" s="24"/>
      <c r="F92" s="24">
        <f t="shared" si="3"/>
        <v>33500000</v>
      </c>
      <c r="G92" s="37">
        <f t="shared" si="4"/>
        <v>41875000</v>
      </c>
      <c r="H92" s="55" t="s">
        <v>126</v>
      </c>
      <c r="I92" s="55" t="s">
        <v>128</v>
      </c>
      <c r="J92" s="55" t="s">
        <v>111</v>
      </c>
      <c r="K92" s="55" t="s">
        <v>262</v>
      </c>
      <c r="L92" s="55"/>
      <c r="M92" s="57" t="s">
        <v>163</v>
      </c>
    </row>
    <row r="93" spans="1:13" s="58" customFormat="1" ht="24" customHeight="1" x14ac:dyDescent="0.25">
      <c r="A93" s="54" t="s">
        <v>193</v>
      </c>
      <c r="B93" s="53" t="s">
        <v>106</v>
      </c>
      <c r="C93" s="55"/>
      <c r="D93" s="56">
        <v>40000</v>
      </c>
      <c r="E93" s="56"/>
      <c r="F93" s="56">
        <f t="shared" si="3"/>
        <v>40000</v>
      </c>
      <c r="G93" s="56">
        <f t="shared" si="4"/>
        <v>50000</v>
      </c>
      <c r="H93" s="60"/>
      <c r="I93" s="60"/>
      <c r="J93" s="55" t="s">
        <v>112</v>
      </c>
      <c r="K93" s="60"/>
      <c r="L93" s="60"/>
      <c r="M93" s="57" t="s">
        <v>214</v>
      </c>
    </row>
    <row r="94" spans="1:13" s="58" customFormat="1" x14ac:dyDescent="0.25">
      <c r="A94" s="59" t="s">
        <v>194</v>
      </c>
      <c r="B94" s="1" t="s">
        <v>177</v>
      </c>
      <c r="C94" s="34"/>
      <c r="D94" s="24">
        <v>50000</v>
      </c>
      <c r="E94" s="56"/>
      <c r="F94" s="56">
        <f t="shared" si="3"/>
        <v>50000</v>
      </c>
      <c r="G94" s="56">
        <f t="shared" si="4"/>
        <v>62500</v>
      </c>
      <c r="H94" s="38"/>
      <c r="I94" s="38"/>
      <c r="J94" s="23" t="s">
        <v>112</v>
      </c>
      <c r="K94" s="38"/>
      <c r="L94" s="38"/>
      <c r="M94" s="25" t="s">
        <v>214</v>
      </c>
    </row>
    <row r="95" spans="1:13" x14ac:dyDescent="0.25">
      <c r="A95" s="16" t="s">
        <v>195</v>
      </c>
      <c r="B95" s="1" t="s">
        <v>107</v>
      </c>
      <c r="C95" s="34"/>
      <c r="D95" s="24">
        <v>20000</v>
      </c>
      <c r="E95" s="24"/>
      <c r="F95" s="24">
        <f t="shared" si="3"/>
        <v>20000</v>
      </c>
      <c r="G95" s="37">
        <f t="shared" si="4"/>
        <v>25000</v>
      </c>
      <c r="H95" s="38"/>
      <c r="I95" s="38"/>
      <c r="J95" s="23" t="s">
        <v>112</v>
      </c>
      <c r="K95" s="38"/>
      <c r="L95" s="38"/>
      <c r="M95" s="25" t="s">
        <v>214</v>
      </c>
    </row>
    <row r="96" spans="1:13" x14ac:dyDescent="0.25">
      <c r="A96" s="44" t="s">
        <v>196</v>
      </c>
      <c r="B96" s="1" t="s">
        <v>108</v>
      </c>
      <c r="C96" s="34"/>
      <c r="D96" s="24">
        <v>40000</v>
      </c>
      <c r="E96" s="24"/>
      <c r="F96" s="24">
        <f t="shared" si="3"/>
        <v>40000</v>
      </c>
      <c r="G96" s="37">
        <f t="shared" si="4"/>
        <v>50000</v>
      </c>
      <c r="H96" s="38"/>
      <c r="I96" s="38"/>
      <c r="J96" s="23" t="s">
        <v>112</v>
      </c>
      <c r="K96" s="38"/>
      <c r="L96" s="38"/>
      <c r="M96" s="25" t="s">
        <v>214</v>
      </c>
    </row>
    <row r="97" spans="1:13" x14ac:dyDescent="0.25">
      <c r="A97" s="16" t="s">
        <v>197</v>
      </c>
      <c r="B97" s="1" t="s">
        <v>161</v>
      </c>
      <c r="C97" s="34"/>
      <c r="D97" s="24">
        <v>80000</v>
      </c>
      <c r="E97" s="24"/>
      <c r="F97" s="24">
        <f t="shared" si="3"/>
        <v>80000</v>
      </c>
      <c r="G97" s="37">
        <f t="shared" si="4"/>
        <v>100000</v>
      </c>
      <c r="H97" s="38"/>
      <c r="I97" s="38"/>
      <c r="J97" s="23" t="s">
        <v>112</v>
      </c>
      <c r="K97" s="38"/>
      <c r="L97" s="38"/>
      <c r="M97" s="25" t="s">
        <v>214</v>
      </c>
    </row>
    <row r="98" spans="1:13" x14ac:dyDescent="0.25">
      <c r="A98" s="16" t="s">
        <v>198</v>
      </c>
      <c r="B98" s="1" t="s">
        <v>272</v>
      </c>
      <c r="C98" s="34"/>
      <c r="D98" s="24">
        <v>40000</v>
      </c>
      <c r="E98" s="24"/>
      <c r="F98" s="24">
        <f t="shared" si="3"/>
        <v>40000</v>
      </c>
      <c r="G98" s="37">
        <f t="shared" si="4"/>
        <v>50000</v>
      </c>
      <c r="H98" s="38"/>
      <c r="I98" s="38"/>
      <c r="J98" s="23" t="s">
        <v>110</v>
      </c>
      <c r="K98" s="38"/>
      <c r="L98" s="38"/>
      <c r="M98" s="25" t="s">
        <v>214</v>
      </c>
    </row>
    <row r="99" spans="1:13" ht="24" x14ac:dyDescent="0.25">
      <c r="A99" s="16" t="s">
        <v>109</v>
      </c>
      <c r="B99" s="75" t="s">
        <v>273</v>
      </c>
      <c r="C99" s="76"/>
      <c r="D99" s="78">
        <v>30000</v>
      </c>
      <c r="E99" s="24"/>
      <c r="F99" s="24">
        <f t="shared" si="3"/>
        <v>30000</v>
      </c>
      <c r="G99" s="37">
        <f t="shared" si="4"/>
        <v>37500</v>
      </c>
      <c r="H99" s="38"/>
      <c r="I99" s="38"/>
      <c r="J99" s="23" t="s">
        <v>110</v>
      </c>
      <c r="K99" s="38"/>
      <c r="L99" s="38"/>
      <c r="M99" s="25" t="s">
        <v>214</v>
      </c>
    </row>
    <row r="100" spans="1:13" ht="36" customHeight="1" x14ac:dyDescent="0.25">
      <c r="A100" s="16" t="s">
        <v>199</v>
      </c>
      <c r="B100" s="75" t="s">
        <v>274</v>
      </c>
      <c r="C100" s="76"/>
      <c r="D100" s="78">
        <v>30000</v>
      </c>
      <c r="E100" s="24"/>
      <c r="F100" s="24">
        <f t="shared" si="3"/>
        <v>30000</v>
      </c>
      <c r="G100" s="37">
        <f t="shared" si="4"/>
        <v>37500</v>
      </c>
      <c r="H100" s="38"/>
      <c r="I100" s="38"/>
      <c r="J100" s="23" t="s">
        <v>110</v>
      </c>
      <c r="K100" s="38"/>
      <c r="L100" s="38"/>
      <c r="M100" s="25" t="s">
        <v>214</v>
      </c>
    </row>
    <row r="101" spans="1:13" ht="24" x14ac:dyDescent="0.25">
      <c r="A101" s="16" t="s">
        <v>221</v>
      </c>
      <c r="B101" s="75" t="s">
        <v>275</v>
      </c>
      <c r="C101" s="76"/>
      <c r="D101" s="78">
        <v>190000</v>
      </c>
      <c r="E101" s="24"/>
      <c r="F101" s="24">
        <f t="shared" si="3"/>
        <v>190000</v>
      </c>
      <c r="G101" s="37">
        <f t="shared" si="4"/>
        <v>237500</v>
      </c>
      <c r="H101" s="38"/>
      <c r="I101" s="38"/>
      <c r="J101" s="23" t="s">
        <v>110</v>
      </c>
      <c r="K101" s="38"/>
      <c r="L101" s="38"/>
      <c r="M101" s="25" t="s">
        <v>214</v>
      </c>
    </row>
    <row r="102" spans="1:13" x14ac:dyDescent="0.25">
      <c r="A102" s="16" t="s">
        <v>200</v>
      </c>
      <c r="B102" s="75" t="s">
        <v>276</v>
      </c>
      <c r="C102" s="76"/>
      <c r="D102" s="78">
        <v>63000</v>
      </c>
      <c r="E102" s="24"/>
      <c r="F102" s="24">
        <f t="shared" si="3"/>
        <v>63000</v>
      </c>
      <c r="G102" s="37">
        <f t="shared" si="4"/>
        <v>78750</v>
      </c>
      <c r="H102" s="38"/>
      <c r="I102" s="38"/>
      <c r="J102" s="23" t="s">
        <v>110</v>
      </c>
      <c r="K102" s="38"/>
      <c r="L102" s="38"/>
      <c r="M102" s="25" t="s">
        <v>214</v>
      </c>
    </row>
    <row r="103" spans="1:13" ht="24" x14ac:dyDescent="0.25">
      <c r="A103" s="16" t="s">
        <v>224</v>
      </c>
      <c r="B103" s="75" t="s">
        <v>277</v>
      </c>
      <c r="C103" s="76"/>
      <c r="D103" s="78">
        <v>199000</v>
      </c>
      <c r="E103" s="24"/>
      <c r="F103" s="24">
        <f t="shared" si="3"/>
        <v>199000</v>
      </c>
      <c r="G103" s="37">
        <f t="shared" si="4"/>
        <v>248750</v>
      </c>
      <c r="H103" s="38"/>
      <c r="I103" s="38"/>
      <c r="J103" s="23" t="s">
        <v>112</v>
      </c>
      <c r="K103" s="38"/>
      <c r="L103" s="38"/>
      <c r="M103" s="25" t="s">
        <v>214</v>
      </c>
    </row>
    <row r="104" spans="1:13" x14ac:dyDescent="0.25">
      <c r="A104" s="16" t="s">
        <v>227</v>
      </c>
      <c r="B104" s="84" t="s">
        <v>337</v>
      </c>
      <c r="C104" s="76"/>
      <c r="D104" s="78">
        <v>60000</v>
      </c>
      <c r="E104" s="69">
        <v>40000</v>
      </c>
      <c r="F104" s="69">
        <f t="shared" si="3"/>
        <v>100000</v>
      </c>
      <c r="G104" s="70">
        <f t="shared" si="4"/>
        <v>125000</v>
      </c>
      <c r="H104" s="38"/>
      <c r="I104" s="38"/>
      <c r="J104" s="23" t="s">
        <v>112</v>
      </c>
      <c r="K104" s="38"/>
      <c r="L104" s="38"/>
      <c r="M104" s="25" t="s">
        <v>214</v>
      </c>
    </row>
    <row r="105" spans="1:13" ht="24" x14ac:dyDescent="0.25">
      <c r="A105" s="16" t="s">
        <v>228</v>
      </c>
      <c r="B105" s="75" t="s">
        <v>225</v>
      </c>
      <c r="C105" s="76"/>
      <c r="D105" s="78">
        <v>30000</v>
      </c>
      <c r="E105" s="24"/>
      <c r="F105" s="24">
        <f t="shared" si="3"/>
        <v>30000</v>
      </c>
      <c r="G105" s="37">
        <f t="shared" si="4"/>
        <v>37500</v>
      </c>
      <c r="H105" s="38"/>
      <c r="I105" s="38"/>
      <c r="J105" s="23" t="s">
        <v>112</v>
      </c>
      <c r="K105" s="38"/>
      <c r="L105" s="38"/>
      <c r="M105" s="25" t="s">
        <v>214</v>
      </c>
    </row>
    <row r="106" spans="1:13" ht="37.5" x14ac:dyDescent="0.25">
      <c r="A106" s="16" t="s">
        <v>229</v>
      </c>
      <c r="B106" s="75" t="s">
        <v>295</v>
      </c>
      <c r="C106" s="77" t="s">
        <v>223</v>
      </c>
      <c r="D106" s="78">
        <v>270000</v>
      </c>
      <c r="E106" s="24"/>
      <c r="F106" s="24">
        <f t="shared" si="3"/>
        <v>270000</v>
      </c>
      <c r="G106" s="37">
        <f t="shared" si="4"/>
        <v>337500</v>
      </c>
      <c r="H106" s="55" t="s">
        <v>126</v>
      </c>
      <c r="I106" s="55" t="s">
        <v>128</v>
      </c>
      <c r="J106" s="23" t="s">
        <v>112</v>
      </c>
      <c r="K106" s="38"/>
      <c r="L106" s="38"/>
      <c r="M106" s="25" t="s">
        <v>318</v>
      </c>
    </row>
    <row r="107" spans="1:13" ht="36" x14ac:dyDescent="0.25">
      <c r="A107" s="16" t="s">
        <v>230</v>
      </c>
      <c r="B107" s="75" t="s">
        <v>278</v>
      </c>
      <c r="C107" s="76"/>
      <c r="D107" s="78">
        <v>30000</v>
      </c>
      <c r="E107" s="24"/>
      <c r="F107" s="24">
        <f t="shared" si="3"/>
        <v>30000</v>
      </c>
      <c r="G107" s="37">
        <f t="shared" si="4"/>
        <v>37500</v>
      </c>
      <c r="H107" s="38"/>
      <c r="I107" s="38"/>
      <c r="J107" s="23" t="s">
        <v>112</v>
      </c>
      <c r="K107" s="38"/>
      <c r="L107" s="38"/>
      <c r="M107" s="25" t="s">
        <v>214</v>
      </c>
    </row>
    <row r="108" spans="1:13" ht="25.5" x14ac:dyDescent="0.25">
      <c r="A108" s="16" t="s">
        <v>231</v>
      </c>
      <c r="B108" s="75" t="s">
        <v>296</v>
      </c>
      <c r="C108" s="76"/>
      <c r="D108" s="78">
        <v>199000</v>
      </c>
      <c r="E108" s="24"/>
      <c r="F108" s="24">
        <f t="shared" si="3"/>
        <v>199000</v>
      </c>
      <c r="G108" s="37">
        <f t="shared" si="4"/>
        <v>248750</v>
      </c>
      <c r="H108" s="38"/>
      <c r="I108" s="38"/>
      <c r="J108" s="23" t="s">
        <v>112</v>
      </c>
      <c r="K108" s="38"/>
      <c r="L108" s="38"/>
      <c r="M108" s="25" t="s">
        <v>214</v>
      </c>
    </row>
    <row r="109" spans="1:13" x14ac:dyDescent="0.25">
      <c r="A109" s="16" t="s">
        <v>232</v>
      </c>
      <c r="B109" s="53" t="s">
        <v>297</v>
      </c>
      <c r="C109" s="34"/>
      <c r="D109" s="24">
        <v>70000</v>
      </c>
      <c r="E109" s="24"/>
      <c r="F109" s="24">
        <f t="shared" si="3"/>
        <v>70000</v>
      </c>
      <c r="G109" s="37">
        <f t="shared" si="4"/>
        <v>87500</v>
      </c>
      <c r="H109" s="23"/>
      <c r="I109" s="23"/>
      <c r="J109" s="23" t="s">
        <v>112</v>
      </c>
      <c r="K109" s="38"/>
      <c r="L109" s="38"/>
      <c r="M109" s="25" t="s">
        <v>214</v>
      </c>
    </row>
    <row r="110" spans="1:13" x14ac:dyDescent="0.25">
      <c r="A110" s="16" t="s">
        <v>233</v>
      </c>
      <c r="B110" s="53" t="s">
        <v>211</v>
      </c>
      <c r="C110" s="34"/>
      <c r="D110" s="24">
        <v>15000</v>
      </c>
      <c r="E110" s="24"/>
      <c r="F110" s="24">
        <f t="shared" si="3"/>
        <v>15000</v>
      </c>
      <c r="G110" s="37">
        <f t="shared" si="4"/>
        <v>18750</v>
      </c>
      <c r="H110" s="23"/>
      <c r="I110" s="23"/>
      <c r="J110" s="23" t="s">
        <v>112</v>
      </c>
      <c r="K110" s="38"/>
      <c r="L110" s="38"/>
      <c r="M110" s="25" t="s">
        <v>214</v>
      </c>
    </row>
    <row r="111" spans="1:13" ht="24" x14ac:dyDescent="0.25">
      <c r="A111" s="16" t="s">
        <v>234</v>
      </c>
      <c r="B111" s="53" t="s">
        <v>279</v>
      </c>
      <c r="C111" s="34" t="s">
        <v>133</v>
      </c>
      <c r="D111" s="24">
        <v>60000</v>
      </c>
      <c r="E111" s="69"/>
      <c r="F111" s="24">
        <f t="shared" si="3"/>
        <v>60000</v>
      </c>
      <c r="G111" s="37">
        <f t="shared" si="4"/>
        <v>75000</v>
      </c>
      <c r="H111" s="23" t="s">
        <v>133</v>
      </c>
      <c r="I111" s="23" t="s">
        <v>133</v>
      </c>
      <c r="J111" s="23" t="s">
        <v>112</v>
      </c>
      <c r="K111" s="34" t="s">
        <v>133</v>
      </c>
      <c r="L111" s="38"/>
      <c r="M111" s="25" t="s">
        <v>214</v>
      </c>
    </row>
    <row r="112" spans="1:13" x14ac:dyDescent="0.25">
      <c r="A112" s="16" t="s">
        <v>235</v>
      </c>
      <c r="B112" s="53" t="s">
        <v>253</v>
      </c>
      <c r="C112" s="23"/>
      <c r="D112" s="24">
        <v>50000</v>
      </c>
      <c r="E112" s="24"/>
      <c r="F112" s="24">
        <f t="shared" si="3"/>
        <v>50000</v>
      </c>
      <c r="G112" s="37">
        <f t="shared" si="4"/>
        <v>62500</v>
      </c>
      <c r="H112" s="23"/>
      <c r="I112" s="23"/>
      <c r="J112" s="23" t="s">
        <v>110</v>
      </c>
      <c r="K112" s="35"/>
      <c r="L112" s="23"/>
      <c r="M112" s="25" t="s">
        <v>164</v>
      </c>
    </row>
    <row r="113" spans="1:13" ht="24" x14ac:dyDescent="0.25">
      <c r="A113" s="16" t="s">
        <v>236</v>
      </c>
      <c r="B113" s="53" t="s">
        <v>226</v>
      </c>
      <c r="C113" s="23"/>
      <c r="D113" s="24">
        <v>80000</v>
      </c>
      <c r="E113" s="69"/>
      <c r="F113" s="24">
        <f t="shared" si="3"/>
        <v>80000</v>
      </c>
      <c r="G113" s="37">
        <f t="shared" si="4"/>
        <v>100000</v>
      </c>
      <c r="H113" s="23"/>
      <c r="I113" s="23"/>
      <c r="J113" s="23" t="s">
        <v>110</v>
      </c>
      <c r="K113" s="35"/>
      <c r="L113" s="23"/>
      <c r="M113" s="25" t="s">
        <v>164</v>
      </c>
    </row>
    <row r="114" spans="1:13" ht="15" customHeight="1" x14ac:dyDescent="0.25">
      <c r="A114" s="16" t="s">
        <v>237</v>
      </c>
      <c r="B114" s="53" t="s">
        <v>264</v>
      </c>
      <c r="C114" s="23"/>
      <c r="D114" s="24">
        <v>30000</v>
      </c>
      <c r="E114" s="50"/>
      <c r="F114" s="50">
        <f t="shared" si="3"/>
        <v>30000</v>
      </c>
      <c r="G114" s="50">
        <f t="shared" si="4"/>
        <v>37500</v>
      </c>
      <c r="H114" s="23"/>
      <c r="I114" s="23"/>
      <c r="J114" s="23" t="s">
        <v>110</v>
      </c>
      <c r="K114" s="35"/>
      <c r="L114" s="23"/>
      <c r="M114" s="25" t="s">
        <v>164</v>
      </c>
    </row>
    <row r="115" spans="1:13" ht="15" customHeight="1" x14ac:dyDescent="0.25">
      <c r="A115" s="16" t="s">
        <v>238</v>
      </c>
      <c r="B115" s="53" t="s">
        <v>280</v>
      </c>
      <c r="C115" s="23"/>
      <c r="D115" s="24">
        <v>40000</v>
      </c>
      <c r="E115" s="61"/>
      <c r="F115" s="61">
        <f t="shared" si="3"/>
        <v>40000</v>
      </c>
      <c r="G115" s="50">
        <f t="shared" si="4"/>
        <v>50000</v>
      </c>
      <c r="H115" s="23"/>
      <c r="I115" s="23"/>
      <c r="J115" s="23" t="s">
        <v>112</v>
      </c>
      <c r="K115" s="35"/>
      <c r="L115" s="23"/>
      <c r="M115" s="25" t="s">
        <v>214</v>
      </c>
    </row>
    <row r="116" spans="1:13" ht="24" x14ac:dyDescent="0.25">
      <c r="A116" s="16" t="s">
        <v>239</v>
      </c>
      <c r="B116" s="53" t="s">
        <v>281</v>
      </c>
      <c r="C116" s="23"/>
      <c r="D116" s="24">
        <v>180000</v>
      </c>
      <c r="E116" s="61"/>
      <c r="F116" s="61">
        <f t="shared" si="3"/>
        <v>180000</v>
      </c>
      <c r="G116" s="50">
        <f t="shared" si="4"/>
        <v>225000</v>
      </c>
      <c r="H116" s="23"/>
      <c r="I116" s="23"/>
      <c r="J116" s="23" t="s">
        <v>112</v>
      </c>
      <c r="K116" s="35"/>
      <c r="L116" s="23"/>
      <c r="M116" s="25" t="s">
        <v>214</v>
      </c>
    </row>
    <row r="117" spans="1:13" x14ac:dyDescent="0.25">
      <c r="A117" s="16" t="s">
        <v>254</v>
      </c>
      <c r="B117" s="53" t="s">
        <v>282</v>
      </c>
      <c r="C117" s="34"/>
      <c r="D117" s="24">
        <v>50000</v>
      </c>
      <c r="E117" s="61"/>
      <c r="F117" s="61">
        <f t="shared" si="3"/>
        <v>50000</v>
      </c>
      <c r="G117" s="50">
        <f t="shared" si="4"/>
        <v>62500</v>
      </c>
      <c r="H117" s="38"/>
      <c r="I117" s="38"/>
      <c r="J117" s="23" t="s">
        <v>112</v>
      </c>
      <c r="K117" s="38"/>
      <c r="L117" s="38"/>
      <c r="M117" s="25" t="s">
        <v>214</v>
      </c>
    </row>
    <row r="118" spans="1:13" ht="24" x14ac:dyDescent="0.25">
      <c r="A118" s="16" t="s">
        <v>255</v>
      </c>
      <c r="B118" s="53" t="s">
        <v>283</v>
      </c>
      <c r="C118" s="34"/>
      <c r="D118" s="24">
        <v>160000</v>
      </c>
      <c r="E118" s="61"/>
      <c r="F118" s="61">
        <f t="shared" si="3"/>
        <v>160000</v>
      </c>
      <c r="G118" s="61">
        <f t="shared" si="4"/>
        <v>200000</v>
      </c>
      <c r="H118" s="38"/>
      <c r="I118" s="38"/>
      <c r="J118" s="23" t="s">
        <v>112</v>
      </c>
      <c r="K118" s="38"/>
      <c r="L118" s="38"/>
      <c r="M118" s="25" t="s">
        <v>214</v>
      </c>
    </row>
    <row r="119" spans="1:13" ht="24" x14ac:dyDescent="0.25">
      <c r="A119" s="16" t="s">
        <v>240</v>
      </c>
      <c r="B119" s="53" t="s">
        <v>284</v>
      </c>
      <c r="C119" s="23" t="s">
        <v>133</v>
      </c>
      <c r="D119" s="24">
        <v>140000</v>
      </c>
      <c r="E119" s="61"/>
      <c r="F119" s="61">
        <f t="shared" si="3"/>
        <v>140000</v>
      </c>
      <c r="G119" s="50">
        <f t="shared" si="4"/>
        <v>175000</v>
      </c>
      <c r="H119" s="23" t="s">
        <v>133</v>
      </c>
      <c r="I119" s="23" t="s">
        <v>133</v>
      </c>
      <c r="J119" s="23" t="s">
        <v>112</v>
      </c>
      <c r="K119" s="35" t="s">
        <v>133</v>
      </c>
      <c r="L119" s="23" t="s">
        <v>133</v>
      </c>
      <c r="M119" s="25" t="s">
        <v>214</v>
      </c>
    </row>
    <row r="120" spans="1:13" x14ac:dyDescent="0.25">
      <c r="A120" s="16" t="s">
        <v>241</v>
      </c>
      <c r="B120" s="53" t="s">
        <v>285</v>
      </c>
      <c r="C120" s="49"/>
      <c r="D120" s="52">
        <v>10000</v>
      </c>
      <c r="E120" s="61"/>
      <c r="F120" s="61">
        <f t="shared" si="3"/>
        <v>10000</v>
      </c>
      <c r="G120" s="50">
        <f t="shared" si="4"/>
        <v>12500</v>
      </c>
      <c r="H120" s="38"/>
      <c r="I120" s="38"/>
      <c r="J120" s="23" t="s">
        <v>112</v>
      </c>
      <c r="K120" s="38"/>
      <c r="L120" s="38"/>
      <c r="M120" s="25" t="s">
        <v>214</v>
      </c>
    </row>
    <row r="121" spans="1:13" x14ac:dyDescent="0.25">
      <c r="A121" s="44" t="s">
        <v>242</v>
      </c>
      <c r="B121" s="53" t="s">
        <v>286</v>
      </c>
      <c r="C121" s="34"/>
      <c r="D121" s="51">
        <v>10000</v>
      </c>
      <c r="E121" s="51"/>
      <c r="F121" s="51">
        <f t="shared" si="3"/>
        <v>10000</v>
      </c>
      <c r="G121" s="37">
        <f t="shared" si="4"/>
        <v>12500</v>
      </c>
      <c r="H121" s="23"/>
      <c r="I121" s="23"/>
      <c r="J121" s="23" t="s">
        <v>112</v>
      </c>
      <c r="K121" s="38"/>
      <c r="L121" s="38"/>
      <c r="M121" s="25" t="s">
        <v>214</v>
      </c>
    </row>
    <row r="122" spans="1:13" x14ac:dyDescent="0.25">
      <c r="A122" s="44" t="s">
        <v>256</v>
      </c>
      <c r="B122" s="53" t="s">
        <v>287</v>
      </c>
      <c r="C122" s="34"/>
      <c r="D122" s="51">
        <v>190000</v>
      </c>
      <c r="E122" s="51"/>
      <c r="F122" s="51">
        <f t="shared" si="3"/>
        <v>190000</v>
      </c>
      <c r="G122" s="37">
        <f t="shared" si="4"/>
        <v>237500</v>
      </c>
      <c r="H122" s="23"/>
      <c r="I122" s="23"/>
      <c r="J122" s="23" t="s">
        <v>112</v>
      </c>
      <c r="K122" s="38"/>
      <c r="L122" s="38"/>
      <c r="M122" s="25" t="s">
        <v>214</v>
      </c>
    </row>
    <row r="123" spans="1:13" x14ac:dyDescent="0.25">
      <c r="A123" s="44" t="s">
        <v>243</v>
      </c>
      <c r="B123" s="53" t="s">
        <v>288</v>
      </c>
      <c r="C123" s="34"/>
      <c r="D123" s="51">
        <v>4000</v>
      </c>
      <c r="E123" s="51"/>
      <c r="F123" s="51">
        <f t="shared" si="3"/>
        <v>4000</v>
      </c>
      <c r="G123" s="37">
        <f t="shared" si="4"/>
        <v>5000</v>
      </c>
      <c r="H123" s="23"/>
      <c r="I123" s="23"/>
      <c r="J123" s="23" t="s">
        <v>112</v>
      </c>
      <c r="K123" s="38"/>
      <c r="L123" s="38"/>
      <c r="M123" s="25" t="s">
        <v>214</v>
      </c>
    </row>
    <row r="124" spans="1:13" x14ac:dyDescent="0.25">
      <c r="A124" s="44" t="s">
        <v>201</v>
      </c>
      <c r="B124" s="53" t="s">
        <v>289</v>
      </c>
      <c r="C124" s="23"/>
      <c r="D124" s="24">
        <v>4800</v>
      </c>
      <c r="E124" s="24"/>
      <c r="F124" s="24">
        <f t="shared" si="3"/>
        <v>4800</v>
      </c>
      <c r="G124" s="37">
        <f t="shared" si="4"/>
        <v>6000</v>
      </c>
      <c r="H124" s="23"/>
      <c r="I124" s="23"/>
      <c r="J124" s="23" t="s">
        <v>112</v>
      </c>
      <c r="K124" s="35"/>
      <c r="L124" s="23"/>
      <c r="M124" s="25" t="s">
        <v>214</v>
      </c>
    </row>
    <row r="125" spans="1:13" x14ac:dyDescent="0.25">
      <c r="A125" s="44" t="s">
        <v>203</v>
      </c>
      <c r="B125" s="53" t="s">
        <v>290</v>
      </c>
      <c r="C125" s="23"/>
      <c r="D125" s="24">
        <v>80000</v>
      </c>
      <c r="E125" s="24"/>
      <c r="F125" s="24">
        <f t="shared" si="3"/>
        <v>80000</v>
      </c>
      <c r="G125" s="37">
        <f t="shared" si="4"/>
        <v>100000</v>
      </c>
      <c r="H125" s="23"/>
      <c r="I125" s="23"/>
      <c r="J125" s="23" t="s">
        <v>112</v>
      </c>
      <c r="K125" s="35"/>
      <c r="L125" s="23"/>
      <c r="M125" s="25" t="s">
        <v>214</v>
      </c>
    </row>
    <row r="126" spans="1:13" ht="36" x14ac:dyDescent="0.25">
      <c r="A126" s="44" t="s">
        <v>244</v>
      </c>
      <c r="B126" s="53" t="s">
        <v>291</v>
      </c>
      <c r="C126" s="23"/>
      <c r="D126" s="24">
        <v>35000</v>
      </c>
      <c r="E126" s="24"/>
      <c r="F126" s="24">
        <f t="shared" si="3"/>
        <v>35000</v>
      </c>
      <c r="G126" s="37">
        <f t="shared" si="4"/>
        <v>43750</v>
      </c>
      <c r="H126" s="23"/>
      <c r="I126" s="23"/>
      <c r="J126" s="23" t="s">
        <v>112</v>
      </c>
      <c r="K126" s="35"/>
      <c r="L126" s="23"/>
      <c r="M126" s="25" t="s">
        <v>214</v>
      </c>
    </row>
    <row r="127" spans="1:13" ht="48" customHeight="1" x14ac:dyDescent="0.25">
      <c r="A127" s="44" t="s">
        <v>257</v>
      </c>
      <c r="B127" s="53" t="s">
        <v>292</v>
      </c>
      <c r="C127" s="23"/>
      <c r="D127" s="24">
        <v>40000</v>
      </c>
      <c r="E127" s="24"/>
      <c r="F127" s="24">
        <f t="shared" si="3"/>
        <v>40000</v>
      </c>
      <c r="G127" s="37">
        <f t="shared" si="4"/>
        <v>50000</v>
      </c>
      <c r="H127" s="23"/>
      <c r="I127" s="23"/>
      <c r="J127" s="23" t="s">
        <v>112</v>
      </c>
      <c r="K127" s="35"/>
      <c r="L127" s="23"/>
      <c r="M127" s="25" t="s">
        <v>214</v>
      </c>
    </row>
    <row r="128" spans="1:13" x14ac:dyDescent="0.25">
      <c r="A128" s="44" t="s">
        <v>245</v>
      </c>
      <c r="B128" s="53" t="s">
        <v>213</v>
      </c>
      <c r="C128" s="34"/>
      <c r="D128" s="24">
        <v>25000</v>
      </c>
      <c r="E128" s="24"/>
      <c r="F128" s="24">
        <f t="shared" si="3"/>
        <v>25000</v>
      </c>
      <c r="G128" s="37">
        <f t="shared" si="4"/>
        <v>31250</v>
      </c>
      <c r="H128" s="23"/>
      <c r="I128" s="23"/>
      <c r="J128" s="23" t="s">
        <v>112</v>
      </c>
      <c r="K128" s="38"/>
      <c r="L128" s="38"/>
      <c r="M128" s="25" t="s">
        <v>214</v>
      </c>
    </row>
    <row r="129" spans="1:13" ht="24" customHeight="1" x14ac:dyDescent="0.25">
      <c r="A129" s="44" t="s">
        <v>258</v>
      </c>
      <c r="B129" s="53" t="s">
        <v>212</v>
      </c>
      <c r="C129" s="34"/>
      <c r="D129" s="24">
        <v>15000</v>
      </c>
      <c r="E129" s="24"/>
      <c r="F129" s="24">
        <f t="shared" si="3"/>
        <v>15000</v>
      </c>
      <c r="G129" s="37">
        <f t="shared" si="4"/>
        <v>18750</v>
      </c>
      <c r="H129" s="23"/>
      <c r="I129" s="23"/>
      <c r="J129" s="23" t="s">
        <v>112</v>
      </c>
      <c r="K129" s="38"/>
      <c r="L129" s="38"/>
      <c r="M129" s="25" t="s">
        <v>214</v>
      </c>
    </row>
    <row r="130" spans="1:13" ht="36" x14ac:dyDescent="0.25">
      <c r="A130" s="44" t="s">
        <v>259</v>
      </c>
      <c r="B130" s="53" t="s">
        <v>293</v>
      </c>
      <c r="C130" s="34"/>
      <c r="D130" s="24">
        <v>700000</v>
      </c>
      <c r="E130" s="69"/>
      <c r="F130" s="24">
        <f t="shared" ref="F130" si="5">SUM(D130+E130)</f>
        <v>700000</v>
      </c>
      <c r="G130" s="37">
        <f t="shared" ref="G130" si="6">PRODUCT(F130)*1.25</f>
        <v>875000</v>
      </c>
      <c r="H130" s="23"/>
      <c r="I130" s="23"/>
      <c r="J130" s="23" t="s">
        <v>112</v>
      </c>
      <c r="K130" s="38"/>
      <c r="L130" s="38"/>
      <c r="M130" s="25" t="s">
        <v>214</v>
      </c>
    </row>
    <row r="131" spans="1:13" ht="36.75" x14ac:dyDescent="0.25">
      <c r="A131" s="44" t="s">
        <v>263</v>
      </c>
      <c r="B131" s="53" t="s">
        <v>294</v>
      </c>
      <c r="C131" s="34" t="s">
        <v>133</v>
      </c>
      <c r="D131" s="24">
        <v>100000</v>
      </c>
      <c r="E131" s="24"/>
      <c r="F131" s="24">
        <f t="shared" ref="F131" si="7">SUM(D131+E131)</f>
        <v>100000</v>
      </c>
      <c r="G131" s="37">
        <f t="shared" ref="G131:G139" si="8">PRODUCT(F131)*1.25</f>
        <v>125000</v>
      </c>
      <c r="H131" s="23"/>
      <c r="I131" s="23"/>
      <c r="J131" s="23" t="s">
        <v>202</v>
      </c>
      <c r="K131" s="38"/>
      <c r="L131" s="38"/>
      <c r="M131" s="25" t="s">
        <v>214</v>
      </c>
    </row>
    <row r="132" spans="1:13" ht="26.1" customHeight="1" x14ac:dyDescent="0.25">
      <c r="A132" s="16" t="s">
        <v>319</v>
      </c>
      <c r="B132" s="79" t="s">
        <v>320</v>
      </c>
      <c r="C132" s="34" t="s">
        <v>133</v>
      </c>
      <c r="D132" s="24">
        <v>140000</v>
      </c>
      <c r="E132" s="24"/>
      <c r="F132" s="24">
        <f t="shared" ref="F132" si="9">SUM(D132+E132)</f>
        <v>140000</v>
      </c>
      <c r="G132" s="37">
        <f t="shared" si="8"/>
        <v>175000</v>
      </c>
      <c r="H132" s="23"/>
      <c r="I132" s="23"/>
      <c r="J132" s="36" t="s">
        <v>111</v>
      </c>
      <c r="K132" s="23"/>
      <c r="L132" s="23"/>
      <c r="M132" s="25" t="s">
        <v>214</v>
      </c>
    </row>
    <row r="133" spans="1:13" ht="26.1" customHeight="1" x14ac:dyDescent="0.25">
      <c r="A133" s="16" t="s">
        <v>321</v>
      </c>
      <c r="B133" s="53" t="s">
        <v>328</v>
      </c>
      <c r="C133" s="34"/>
      <c r="D133" s="24">
        <v>100000</v>
      </c>
      <c r="E133" s="24"/>
      <c r="F133" s="24">
        <f t="shared" ref="F133:F139" si="10">SUM(D133+E133)</f>
        <v>100000</v>
      </c>
      <c r="G133" s="37">
        <f t="shared" si="8"/>
        <v>125000</v>
      </c>
      <c r="H133" s="38"/>
      <c r="I133" s="38"/>
      <c r="J133" s="23" t="s">
        <v>110</v>
      </c>
      <c r="K133" s="38"/>
      <c r="L133" s="38"/>
      <c r="M133" s="25" t="s">
        <v>214</v>
      </c>
    </row>
    <row r="134" spans="1:13" ht="26.1" customHeight="1" x14ac:dyDescent="0.25">
      <c r="A134" s="16" t="s">
        <v>322</v>
      </c>
      <c r="B134" s="1" t="s">
        <v>329</v>
      </c>
      <c r="C134" s="34"/>
      <c r="D134" s="24">
        <v>198000</v>
      </c>
      <c r="E134" s="24"/>
      <c r="F134" s="24">
        <f t="shared" si="10"/>
        <v>198000</v>
      </c>
      <c r="G134" s="37">
        <f t="shared" si="8"/>
        <v>247500</v>
      </c>
      <c r="H134" s="23"/>
      <c r="I134" s="23"/>
      <c r="J134" s="36" t="s">
        <v>110</v>
      </c>
      <c r="K134" s="23"/>
      <c r="L134" s="23"/>
      <c r="M134" s="25" t="s">
        <v>214</v>
      </c>
    </row>
    <row r="135" spans="1:13" ht="26.1" customHeight="1" x14ac:dyDescent="0.25">
      <c r="A135" s="16" t="s">
        <v>323</v>
      </c>
      <c r="B135" s="79" t="s">
        <v>330</v>
      </c>
      <c r="C135" s="34"/>
      <c r="D135" s="24">
        <v>25000</v>
      </c>
      <c r="E135" s="24"/>
      <c r="F135" s="24">
        <f t="shared" si="10"/>
        <v>25000</v>
      </c>
      <c r="G135" s="37">
        <f t="shared" si="8"/>
        <v>31250</v>
      </c>
      <c r="H135" s="23"/>
      <c r="I135" s="23"/>
      <c r="J135" s="36" t="s">
        <v>110</v>
      </c>
      <c r="K135" s="23"/>
      <c r="L135" s="23"/>
      <c r="M135" s="25" t="s">
        <v>214</v>
      </c>
    </row>
    <row r="136" spans="1:13" ht="26.1" customHeight="1" x14ac:dyDescent="0.25">
      <c r="A136" s="16" t="s">
        <v>324</v>
      </c>
      <c r="B136" s="79" t="s">
        <v>331</v>
      </c>
      <c r="C136" s="34"/>
      <c r="D136" s="24">
        <v>198000</v>
      </c>
      <c r="E136" s="24"/>
      <c r="F136" s="24">
        <f t="shared" si="10"/>
        <v>198000</v>
      </c>
      <c r="G136" s="37">
        <f t="shared" si="8"/>
        <v>247500</v>
      </c>
      <c r="H136" s="23"/>
      <c r="I136" s="23"/>
      <c r="J136" s="36" t="s">
        <v>110</v>
      </c>
      <c r="K136" s="23"/>
      <c r="L136" s="23"/>
      <c r="M136" s="25" t="s">
        <v>214</v>
      </c>
    </row>
    <row r="137" spans="1:13" x14ac:dyDescent="0.25">
      <c r="A137" s="44" t="s">
        <v>325</v>
      </c>
      <c r="B137" s="53" t="s">
        <v>332</v>
      </c>
      <c r="C137" s="34"/>
      <c r="D137" s="24">
        <v>40000</v>
      </c>
      <c r="E137" s="24"/>
      <c r="F137" s="24">
        <f t="shared" si="10"/>
        <v>40000</v>
      </c>
      <c r="G137" s="37">
        <f t="shared" si="8"/>
        <v>50000</v>
      </c>
      <c r="H137" s="23"/>
      <c r="I137" s="23"/>
      <c r="J137" s="23" t="s">
        <v>112</v>
      </c>
      <c r="K137" s="38"/>
      <c r="L137" s="38"/>
      <c r="M137" s="25" t="s">
        <v>214</v>
      </c>
    </row>
    <row r="138" spans="1:13" x14ac:dyDescent="0.25">
      <c r="A138" s="44" t="s">
        <v>326</v>
      </c>
      <c r="B138" s="53" t="s">
        <v>333</v>
      </c>
      <c r="C138" s="34"/>
      <c r="D138" s="24">
        <v>40000</v>
      </c>
      <c r="E138" s="24"/>
      <c r="F138" s="24">
        <f t="shared" si="10"/>
        <v>40000</v>
      </c>
      <c r="G138" s="37">
        <f t="shared" si="8"/>
        <v>50000</v>
      </c>
      <c r="H138" s="23"/>
      <c r="I138" s="23"/>
      <c r="J138" s="23" t="s">
        <v>112</v>
      </c>
      <c r="K138" s="38"/>
      <c r="L138" s="38"/>
      <c r="M138" s="25" t="s">
        <v>214</v>
      </c>
    </row>
    <row r="139" spans="1:13" x14ac:dyDescent="0.25">
      <c r="A139" s="44" t="s">
        <v>327</v>
      </c>
      <c r="B139" s="53" t="s">
        <v>334</v>
      </c>
      <c r="C139" s="34"/>
      <c r="D139" s="24">
        <v>70000</v>
      </c>
      <c r="E139" s="24"/>
      <c r="F139" s="24">
        <f t="shared" si="10"/>
        <v>70000</v>
      </c>
      <c r="G139" s="37">
        <f t="shared" si="8"/>
        <v>87500</v>
      </c>
      <c r="H139" s="23"/>
      <c r="I139" s="23"/>
      <c r="J139" s="23" t="s">
        <v>112</v>
      </c>
      <c r="K139" s="38"/>
      <c r="L139" s="38"/>
      <c r="M139" s="25" t="s">
        <v>214</v>
      </c>
    </row>
    <row r="140" spans="1:13" ht="25.5" customHeight="1" thickBot="1" x14ac:dyDescent="0.3">
      <c r="A140" s="3"/>
      <c r="B140" s="42" t="s">
        <v>113</v>
      </c>
      <c r="C140" s="27"/>
      <c r="D140" s="8">
        <f>SUM(D8:D139)</f>
        <v>54212600</v>
      </c>
      <c r="E140" s="8">
        <f>SUM(E8:E139)</f>
        <v>40000</v>
      </c>
      <c r="F140" s="41">
        <f>SUM(F8:F139)</f>
        <v>54252600</v>
      </c>
      <c r="G140" s="41">
        <f>SUM(G8:G139)</f>
        <v>67815750</v>
      </c>
      <c r="H140" s="3"/>
      <c r="I140" s="22"/>
      <c r="J140" s="3"/>
      <c r="K140" s="22"/>
      <c r="L140" s="22"/>
      <c r="M140" s="4"/>
    </row>
    <row r="141" spans="1:13" ht="15.75" thickTop="1" x14ac:dyDescent="0.25">
      <c r="A141" s="31"/>
      <c r="B141" s="29"/>
      <c r="C141" s="29"/>
      <c r="D141" s="5"/>
      <c r="E141" s="5"/>
      <c r="F141" s="5"/>
      <c r="G141" s="29"/>
      <c r="H141" s="29"/>
      <c r="I141" s="29"/>
      <c r="J141" s="29"/>
      <c r="K141" s="29"/>
      <c r="L141" s="29"/>
      <c r="M141" s="29"/>
    </row>
    <row r="142" spans="1:13" ht="99.95" customHeight="1" thickBot="1" x14ac:dyDescent="0.3">
      <c r="A142" s="47"/>
      <c r="B142" s="48"/>
      <c r="C142" s="48"/>
      <c r="D142" s="20"/>
      <c r="E142" s="20"/>
      <c r="F142" s="20"/>
      <c r="G142" s="20"/>
      <c r="H142" s="20"/>
      <c r="I142" s="20"/>
      <c r="J142" s="32"/>
      <c r="K142" s="32"/>
      <c r="L142" s="32"/>
      <c r="M142" s="32"/>
    </row>
    <row r="143" spans="1:13" ht="15.75" thickTop="1" x14ac:dyDescent="0.25">
      <c r="A143" s="18" t="s">
        <v>4</v>
      </c>
      <c r="B143" s="2" t="s">
        <v>114</v>
      </c>
      <c r="C143" s="2"/>
      <c r="D143" s="6">
        <f>SUMIF(J8:J139,"poslovanje",D8:D139)</f>
        <v>17475800</v>
      </c>
      <c r="E143" s="62">
        <f>SUMIF(J8:J139,"poslovanje",E8:E139)</f>
        <v>0</v>
      </c>
      <c r="F143" s="62">
        <f t="shared" ref="F143:F148" si="11">SUM(D143+E143)</f>
        <v>17475800</v>
      </c>
      <c r="G143" s="9">
        <f>SUMIF(J8:J139,"poslovanje",G8:G139)</f>
        <v>21844750</v>
      </c>
      <c r="H143" s="20"/>
      <c r="I143" s="20"/>
      <c r="J143" s="32"/>
      <c r="K143" s="32"/>
      <c r="L143" s="32"/>
      <c r="M143" s="32"/>
    </row>
    <row r="144" spans="1:13" x14ac:dyDescent="0.25">
      <c r="A144" s="16" t="s">
        <v>5</v>
      </c>
      <c r="B144" s="1" t="s">
        <v>111</v>
      </c>
      <c r="C144" s="1"/>
      <c r="D144" s="7">
        <f>SUMIF(J8:J139,"sredstva sanacije",D8:D139)</f>
        <v>33640000</v>
      </c>
      <c r="E144" s="63">
        <f>SUMIF(J8:J139,"sredstva sanacije",E8:E139)</f>
        <v>0</v>
      </c>
      <c r="F144" s="63">
        <f t="shared" si="11"/>
        <v>33640000</v>
      </c>
      <c r="G144" s="10">
        <f>SUMIF(J8:J139,"sredstva sanacije",G8:G139)</f>
        <v>42050000</v>
      </c>
      <c r="H144" s="20"/>
      <c r="I144" s="20"/>
      <c r="J144" s="32"/>
      <c r="K144" s="32"/>
      <c r="L144" s="32"/>
      <c r="M144" s="32"/>
    </row>
    <row r="145" spans="1:13" x14ac:dyDescent="0.25">
      <c r="A145" s="16" t="s">
        <v>6</v>
      </c>
      <c r="B145" s="1" t="s">
        <v>112</v>
      </c>
      <c r="C145" s="1"/>
      <c r="D145" s="7">
        <f>SUMIF(J8:J139,"amortizacija",D8:D139)</f>
        <v>2996800</v>
      </c>
      <c r="E145" s="63">
        <f>SUMIF(J8:J139,"amortizacija",E8:E139)</f>
        <v>40000</v>
      </c>
      <c r="F145" s="63">
        <f t="shared" si="11"/>
        <v>3036800</v>
      </c>
      <c r="G145" s="10">
        <f>SUMIF(J8:J139,"amortizacija",G8:G139)</f>
        <v>3796000</v>
      </c>
      <c r="H145" s="20"/>
      <c r="I145" s="20"/>
      <c r="J145" s="32"/>
      <c r="L145" s="32"/>
      <c r="M145" s="32"/>
    </row>
    <row r="146" spans="1:13" x14ac:dyDescent="0.25">
      <c r="A146" s="19" t="s">
        <v>7</v>
      </c>
      <c r="B146" s="1" t="s">
        <v>202</v>
      </c>
      <c r="C146" s="1"/>
      <c r="D146" s="7">
        <f>SUMIF(J9:J140,"Amortizacija slijedećih godina",D9:D140)</f>
        <v>100000</v>
      </c>
      <c r="E146" s="63">
        <f>SUMIF(J8:J139,"amortizacija slijedećih godina",E8:E139)</f>
        <v>0</v>
      </c>
      <c r="F146" s="63">
        <f t="shared" si="11"/>
        <v>100000</v>
      </c>
      <c r="G146" s="10">
        <f>SUMIF(J8:J139,"Amortizacija slijedećih godina",G8:G139)</f>
        <v>125000</v>
      </c>
      <c r="H146" s="20"/>
      <c r="I146" s="20"/>
      <c r="J146" s="32"/>
      <c r="L146" s="32"/>
      <c r="M146" s="32"/>
    </row>
    <row r="147" spans="1:13" x14ac:dyDescent="0.25">
      <c r="A147" s="19" t="s">
        <v>8</v>
      </c>
      <c r="B147" s="1" t="s">
        <v>115</v>
      </c>
      <c r="C147" s="1"/>
      <c r="D147" s="71">
        <f>SUMIF(J8:J139,"amortizacija + kredit",D8:D139)</f>
        <v>0</v>
      </c>
      <c r="E147" s="63">
        <f>SUMIF(J8:J139,"amortizacija + kredit",E8:E139)</f>
        <v>0</v>
      </c>
      <c r="F147" s="72">
        <f t="shared" si="11"/>
        <v>0</v>
      </c>
      <c r="G147" s="10">
        <f>SUMIF(J8:J139,"amortizacija + kredit",G8:G139)</f>
        <v>0</v>
      </c>
      <c r="H147" s="20"/>
      <c r="I147" s="20"/>
      <c r="J147" s="32"/>
      <c r="K147" s="32"/>
      <c r="L147" s="32"/>
      <c r="M147" s="32"/>
    </row>
    <row r="148" spans="1:13" ht="15.75" customHeight="1" thickBot="1" x14ac:dyDescent="0.3">
      <c r="A148" s="46" t="s">
        <v>9</v>
      </c>
      <c r="B148" s="12" t="s">
        <v>118</v>
      </c>
      <c r="C148" s="12"/>
      <c r="D148" s="7">
        <f>SUMIF(J10:J139,"kredit",D10:D139)</f>
        <v>0</v>
      </c>
      <c r="E148" s="63">
        <f>SUMIF(J8:J139,"kredit",E8:E139)</f>
        <v>0</v>
      </c>
      <c r="F148" s="63">
        <f t="shared" si="11"/>
        <v>0</v>
      </c>
      <c r="G148" s="10">
        <f>SUMIF(J8:J139,"kredit",G8:G139)</f>
        <v>0</v>
      </c>
      <c r="H148" s="20"/>
      <c r="I148" s="20"/>
      <c r="J148" s="32"/>
      <c r="K148" s="32"/>
      <c r="L148" s="32"/>
      <c r="M148" s="32"/>
    </row>
    <row r="149" spans="1:13" ht="16.5" thickTop="1" thickBot="1" x14ac:dyDescent="0.3">
      <c r="A149" s="45"/>
      <c r="B149" s="43" t="s">
        <v>113</v>
      </c>
      <c r="C149" s="43"/>
      <c r="D149" s="8">
        <f>SUM(D143:D148)</f>
        <v>54212600</v>
      </c>
      <c r="E149" s="8">
        <f>SUM(E143:E148)</f>
        <v>40000</v>
      </c>
      <c r="F149" s="41">
        <f>SUM(F143:F148)</f>
        <v>54252600</v>
      </c>
      <c r="G149" s="11">
        <f>SUM(G143:G148)</f>
        <v>67815750</v>
      </c>
      <c r="H149" s="21"/>
      <c r="I149" s="21"/>
      <c r="J149" s="32"/>
      <c r="K149" s="32"/>
      <c r="L149" s="32"/>
      <c r="M149" s="32"/>
    </row>
    <row r="150" spans="1:13" ht="15.75" thickTop="1" x14ac:dyDescent="0.25">
      <c r="A150" s="31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 ht="15.75" x14ac:dyDescent="0.25">
      <c r="A151" s="14" t="s">
        <v>116</v>
      </c>
      <c r="B151" s="29"/>
      <c r="C151" s="29"/>
      <c r="D151" s="29"/>
      <c r="E151" s="29"/>
      <c r="F151" s="29"/>
      <c r="G151" s="29"/>
      <c r="H151" s="26" t="s">
        <v>129</v>
      </c>
      <c r="I151" s="29"/>
      <c r="J151" s="29"/>
      <c r="K151" s="29"/>
      <c r="L151" s="29"/>
      <c r="M151" s="29"/>
    </row>
    <row r="152" spans="1:13" ht="15.75" x14ac:dyDescent="0.25">
      <c r="A152" s="14"/>
      <c r="B152" s="26"/>
      <c r="C152" s="26"/>
      <c r="D152" s="29"/>
      <c r="E152" s="29"/>
      <c r="F152" s="29"/>
      <c r="G152" s="26"/>
      <c r="I152" s="26"/>
      <c r="J152" s="26"/>
      <c r="K152" s="26"/>
      <c r="L152" s="29"/>
      <c r="M152" s="29"/>
    </row>
    <row r="153" spans="1:13" ht="15.75" x14ac:dyDescent="0.25">
      <c r="A153" s="14" t="s">
        <v>117</v>
      </c>
      <c r="B153" s="26"/>
      <c r="C153" s="26"/>
      <c r="D153" s="29"/>
      <c r="E153" s="29"/>
      <c r="F153" s="29"/>
      <c r="G153" s="26"/>
      <c r="H153" s="26" t="s">
        <v>130</v>
      </c>
      <c r="I153" s="26"/>
      <c r="J153" s="26"/>
      <c r="K153" s="26"/>
      <c r="L153" s="29"/>
      <c r="M153" s="29"/>
    </row>
    <row r="154" spans="1:13" ht="15.75" x14ac:dyDescent="0.25">
      <c r="A154" s="31"/>
      <c r="B154" s="26"/>
      <c r="C154" s="26"/>
      <c r="D154" s="29"/>
      <c r="E154" s="29"/>
      <c r="F154" s="29"/>
      <c r="G154" s="26"/>
      <c r="I154" s="26"/>
      <c r="J154" s="26"/>
      <c r="K154" s="26"/>
      <c r="L154" s="29"/>
      <c r="M154" s="29"/>
    </row>
    <row r="155" spans="1:13" x14ac:dyDescent="0.25">
      <c r="A155" s="31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 x14ac:dyDescent="0.25">
      <c r="A156" s="31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 x14ac:dyDescent="0.25">
      <c r="A157" s="31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 x14ac:dyDescent="0.25">
      <c r="A158" s="31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 x14ac:dyDescent="0.25">
      <c r="A159" s="31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 x14ac:dyDescent="0.25">
      <c r="A160" s="31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x14ac:dyDescent="0.25">
      <c r="A161" s="31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x14ac:dyDescent="0.25">
      <c r="A162" s="31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x14ac:dyDescent="0.25">
      <c r="A163" s="31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x14ac:dyDescent="0.25">
      <c r="A164" s="31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x14ac:dyDescent="0.25">
      <c r="A165" s="31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x14ac:dyDescent="0.25">
      <c r="A166" s="31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x14ac:dyDescent="0.25">
      <c r="A167" s="31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x14ac:dyDescent="0.25">
      <c r="A168" s="31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x14ac:dyDescent="0.25">
      <c r="A169" s="31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x14ac:dyDescent="0.25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</sheetData>
  <mergeCells count="2">
    <mergeCell ref="B5:M5"/>
    <mergeCell ref="A3:B3"/>
  </mergeCells>
  <pageMargins left="0.7" right="0.7" top="0.75" bottom="0.75" header="0.3" footer="0.3"/>
  <pageSetup paperSize="9" scale="86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GKP ČAKOM</dc:creator>
  <cp:lastModifiedBy>Matija</cp:lastModifiedBy>
  <cp:lastPrinted>2017-12-11T08:43:41Z</cp:lastPrinted>
  <dcterms:created xsi:type="dcterms:W3CDTF">2011-03-15T13:18:02Z</dcterms:created>
  <dcterms:modified xsi:type="dcterms:W3CDTF">2017-12-11T08:47:06Z</dcterms:modified>
</cp:coreProperties>
</file>